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арасева\Проверки мои\2020 год\ПЗТО 2021-2023\ИЗ стар отчета\"/>
    </mc:Choice>
  </mc:AlternateContent>
  <bookViews>
    <workbookView xWindow="0" yWindow="0" windowWidth="21570" windowHeight="9705"/>
  </bookViews>
  <sheets>
    <sheet name="обл2010-2012 (2)" sheetId="3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'обл2010-2012 (2)'!$A$5:$F$6</definedName>
    <definedName name="_xlnm.Print_Titles" localSheetId="0">'обл2010-2012 (2)'!$4:$7</definedName>
    <definedName name="_xlnm.Print_Area" localSheetId="0">'обл2010-2012 (2)'!$A$1:$N$80</definedName>
    <definedName name="ОбластьИмпорта" localSheetId="0">'обл2010-2012 (2)'!#REF!</definedName>
  </definedNames>
  <calcPr calcId="152511" fullPrecision="0"/>
</workbook>
</file>

<file path=xl/calcChain.xml><?xml version="1.0" encoding="utf-8"?>
<calcChain xmlns="http://schemas.openxmlformats.org/spreadsheetml/2006/main">
  <c r="N72" i="3" l="1"/>
  <c r="M72" i="3"/>
  <c r="L72" i="3"/>
  <c r="K72" i="3"/>
  <c r="J72" i="3"/>
  <c r="I72" i="3"/>
  <c r="H72" i="3"/>
  <c r="G72" i="3"/>
  <c r="B57" i="3"/>
  <c r="B53" i="3"/>
  <c r="B50" i="3"/>
  <c r="B46" i="3"/>
  <c r="B39" i="3"/>
  <c r="B33" i="3"/>
  <c r="B22" i="3"/>
  <c r="B26" i="3"/>
  <c r="B30" i="3"/>
  <c r="B73" i="3"/>
  <c r="B66" i="3"/>
  <c r="B13" i="3"/>
  <c r="B12" i="3"/>
  <c r="B11" i="3"/>
  <c r="B38" i="3" l="1"/>
  <c r="B10" i="3"/>
  <c r="B9" i="3" s="1"/>
  <c r="M66" i="3"/>
  <c r="L66" i="3"/>
  <c r="J66" i="3"/>
  <c r="N66" i="3" s="1"/>
  <c r="I66" i="3"/>
  <c r="H66" i="3"/>
  <c r="G66" i="3"/>
  <c r="K66" i="3" s="1"/>
  <c r="C70" i="3"/>
  <c r="C69" i="3"/>
  <c r="C68" i="3"/>
  <c r="C67" i="3"/>
  <c r="N71" i="3"/>
  <c r="M71" i="3"/>
  <c r="L71" i="3"/>
  <c r="J71" i="3"/>
  <c r="I71" i="3"/>
  <c r="H71" i="3"/>
  <c r="G71" i="3"/>
  <c r="K71" i="3" s="1"/>
  <c r="K21" i="3"/>
  <c r="J21" i="3"/>
  <c r="N21" i="3" s="1"/>
  <c r="I21" i="3"/>
  <c r="M21" i="3" s="1"/>
  <c r="H21" i="3"/>
  <c r="L21" i="3" s="1"/>
  <c r="B8" i="3" l="1"/>
  <c r="B80" i="3" s="1"/>
  <c r="I20" i="3"/>
  <c r="M20" i="3" s="1"/>
  <c r="K20" i="3"/>
  <c r="J19" i="3"/>
  <c r="N19" i="3" s="1"/>
  <c r="I19" i="3"/>
  <c r="M19" i="3" s="1"/>
  <c r="H19" i="3"/>
  <c r="L19" i="3" s="1"/>
  <c r="G19" i="3"/>
  <c r="K19" i="3" s="1"/>
  <c r="J18" i="3"/>
  <c r="N18" i="3" s="1"/>
  <c r="I18" i="3"/>
  <c r="M18" i="3" s="1"/>
  <c r="H18" i="3"/>
  <c r="L18" i="3" s="1"/>
  <c r="G18" i="3"/>
  <c r="K18" i="3" s="1"/>
  <c r="J17" i="3"/>
  <c r="N17" i="3" s="1"/>
  <c r="I17" i="3"/>
  <c r="M17" i="3" s="1"/>
  <c r="H17" i="3"/>
  <c r="L17" i="3" s="1"/>
  <c r="G17" i="3"/>
  <c r="K17" i="3" s="1"/>
  <c r="J16" i="3"/>
  <c r="N16" i="3" s="1"/>
  <c r="I16" i="3"/>
  <c r="M16" i="3" s="1"/>
  <c r="H16" i="3"/>
  <c r="L16" i="3" s="1"/>
  <c r="G16" i="3"/>
  <c r="K16" i="3" s="1"/>
  <c r="J15" i="3"/>
  <c r="N15" i="3" s="1"/>
  <c r="I15" i="3"/>
  <c r="M15" i="3" s="1"/>
  <c r="H15" i="3"/>
  <c r="L15" i="3" s="1"/>
  <c r="G15" i="3"/>
  <c r="K15" i="3" s="1"/>
  <c r="H20" i="3" l="1"/>
  <c r="L20" i="3" s="1"/>
  <c r="J20" i="3"/>
  <c r="N20" i="3" s="1"/>
  <c r="M55" i="3" l="1"/>
  <c r="I55" i="3"/>
  <c r="J58" i="3"/>
  <c r="N58" i="3" s="1"/>
  <c r="J61" i="3"/>
  <c r="N61" i="3" s="1"/>
  <c r="I59" i="3"/>
  <c r="I60" i="3"/>
  <c r="I61" i="3"/>
  <c r="M61" i="3" s="1"/>
  <c r="H62" i="3"/>
  <c r="H59" i="3"/>
  <c r="H60" i="3"/>
  <c r="H61" i="3"/>
  <c r="L61" i="3" s="1"/>
  <c r="G58" i="3"/>
  <c r="K58" i="3" s="1"/>
  <c r="G61" i="3"/>
  <c r="K61" i="3" s="1"/>
  <c r="M24" i="3"/>
  <c r="L24" i="3"/>
  <c r="J25" i="3"/>
  <c r="N25" i="3" s="1"/>
  <c r="I25" i="3"/>
  <c r="M25" i="3" s="1"/>
  <c r="H25" i="3"/>
  <c r="L25" i="3" s="1"/>
  <c r="G25" i="3"/>
  <c r="K25" i="3" s="1"/>
  <c r="F77" i="3"/>
  <c r="E77" i="3"/>
  <c r="F74" i="3"/>
  <c r="E74" i="3"/>
  <c r="F70" i="3"/>
  <c r="E70" i="3"/>
  <c r="F69" i="3"/>
  <c r="E69" i="3"/>
  <c r="F65" i="3"/>
  <c r="E65" i="3"/>
  <c r="F37" i="3"/>
  <c r="E37" i="3"/>
  <c r="D77" i="3" l="1"/>
  <c r="D74" i="3"/>
  <c r="D73" i="3"/>
  <c r="D70" i="3"/>
  <c r="D69" i="3"/>
  <c r="D67" i="3"/>
  <c r="D65" i="3"/>
  <c r="D56" i="3"/>
  <c r="D29" i="3"/>
  <c r="D28" i="3"/>
  <c r="D27" i="3"/>
  <c r="D14" i="3"/>
  <c r="C74" i="3" l="1"/>
  <c r="C62" i="3"/>
  <c r="C60" i="3"/>
  <c r="C59" i="3"/>
  <c r="C57" i="3" l="1"/>
  <c r="J59" i="3"/>
  <c r="N59" i="3" s="1"/>
  <c r="G59" i="3"/>
  <c r="K59" i="3" s="1"/>
  <c r="J62" i="3"/>
  <c r="N62" i="3" s="1"/>
  <c r="G62" i="3"/>
  <c r="K62" i="3" s="1"/>
  <c r="J60" i="3"/>
  <c r="N60" i="3" s="1"/>
  <c r="G60" i="3"/>
  <c r="K60" i="3" s="1"/>
  <c r="F22" i="3"/>
  <c r="E22" i="3"/>
  <c r="D22" i="3"/>
  <c r="C22" i="3"/>
  <c r="H22" i="3" l="1"/>
  <c r="I22" i="3"/>
  <c r="M59" i="3"/>
  <c r="L59" i="3"/>
  <c r="I58" i="3"/>
  <c r="M58" i="3" s="1"/>
  <c r="H58" i="3"/>
  <c r="L58" i="3" s="1"/>
  <c r="G34" i="3"/>
  <c r="H34" i="3"/>
  <c r="I34" i="3"/>
  <c r="J34" i="3"/>
  <c r="K34" i="3"/>
  <c r="L34" i="3"/>
  <c r="M34" i="3"/>
  <c r="N34" i="3"/>
  <c r="G35" i="3"/>
  <c r="H35" i="3"/>
  <c r="I35" i="3"/>
  <c r="J35" i="3"/>
  <c r="N35" i="3" s="1"/>
  <c r="K35" i="3"/>
  <c r="L35" i="3"/>
  <c r="M35" i="3"/>
  <c r="M67" i="3" l="1"/>
  <c r="J67" i="3"/>
  <c r="N67" i="3" s="1"/>
  <c r="J68" i="3"/>
  <c r="N68" i="3" s="1"/>
  <c r="J69" i="3"/>
  <c r="N69" i="3" s="1"/>
  <c r="J70" i="3"/>
  <c r="N70" i="3" s="1"/>
  <c r="I67" i="3"/>
  <c r="I68" i="3"/>
  <c r="M68" i="3" s="1"/>
  <c r="I69" i="3"/>
  <c r="M69" i="3" s="1"/>
  <c r="I70" i="3"/>
  <c r="M70" i="3" s="1"/>
  <c r="H67" i="3"/>
  <c r="L67" i="3" s="1"/>
  <c r="H68" i="3"/>
  <c r="L68" i="3" s="1"/>
  <c r="H69" i="3"/>
  <c r="L69" i="3" s="1"/>
  <c r="H70" i="3"/>
  <c r="L70" i="3" s="1"/>
  <c r="G70" i="3"/>
  <c r="K70" i="3" s="1"/>
  <c r="G69" i="3"/>
  <c r="K69" i="3" s="1"/>
  <c r="G68" i="3"/>
  <c r="K68" i="3" s="1"/>
  <c r="G67" i="3"/>
  <c r="K67" i="3" s="1"/>
  <c r="J74" i="3"/>
  <c r="N74" i="3" s="1"/>
  <c r="J75" i="3"/>
  <c r="N75" i="3" s="1"/>
  <c r="I74" i="3"/>
  <c r="M74" i="3" s="1"/>
  <c r="I75" i="3"/>
  <c r="M75" i="3" s="1"/>
  <c r="H74" i="3"/>
  <c r="L74" i="3" s="1"/>
  <c r="H75" i="3"/>
  <c r="L75" i="3" s="1"/>
  <c r="G74" i="3"/>
  <c r="K74" i="3" s="1"/>
  <c r="G75" i="3"/>
  <c r="K75" i="3" s="1"/>
  <c r="E73" i="3"/>
  <c r="F73" i="3"/>
  <c r="C10" i="3" l="1"/>
  <c r="F33" i="3" l="1"/>
  <c r="E33" i="3"/>
  <c r="D33" i="3"/>
  <c r="F26" i="3"/>
  <c r="F57" i="3"/>
  <c r="C53" i="3"/>
  <c r="C50" i="3"/>
  <c r="C46" i="3"/>
  <c r="C39" i="3"/>
  <c r="D39" i="3"/>
  <c r="E39" i="3"/>
  <c r="F39" i="3"/>
  <c r="C33" i="3"/>
  <c r="C30" i="3"/>
  <c r="C26" i="3"/>
  <c r="C13" i="3"/>
  <c r="D10" i="3"/>
  <c r="C38" i="3" l="1"/>
  <c r="C9" i="3"/>
  <c r="J33" i="3"/>
  <c r="C8" i="3"/>
  <c r="D64" i="3"/>
  <c r="E10" i="3" l="1"/>
  <c r="F10" i="3"/>
  <c r="E57" i="3" l="1"/>
  <c r="J57" i="3" l="1"/>
  <c r="I57" i="3"/>
  <c r="D57" i="3"/>
  <c r="G57" i="3" s="1"/>
  <c r="J43" i="3"/>
  <c r="N43" i="3" s="1"/>
  <c r="I43" i="3"/>
  <c r="M43" i="3" s="1"/>
  <c r="H43" i="3"/>
  <c r="L43" i="3" s="1"/>
  <c r="G43" i="3"/>
  <c r="K43" i="3" s="1"/>
  <c r="H57" i="3" l="1"/>
  <c r="J52" i="3"/>
  <c r="N52" i="3" s="1"/>
  <c r="I52" i="3"/>
  <c r="M52" i="3" s="1"/>
  <c r="H52" i="3"/>
  <c r="L52" i="3" s="1"/>
  <c r="J51" i="3"/>
  <c r="N51" i="3" s="1"/>
  <c r="I51" i="3"/>
  <c r="M51" i="3" s="1"/>
  <c r="H51" i="3"/>
  <c r="L51" i="3" s="1"/>
  <c r="G52" i="3"/>
  <c r="K52" i="3" s="1"/>
  <c r="G51" i="3"/>
  <c r="K51" i="3" s="1"/>
  <c r="G37" i="3"/>
  <c r="I62" i="3" l="1"/>
  <c r="M62" i="3" s="1"/>
  <c r="L62" i="3"/>
  <c r="M60" i="3"/>
  <c r="L60" i="3"/>
  <c r="I36" i="3"/>
  <c r="H36" i="3"/>
  <c r="G36" i="3"/>
  <c r="G33" i="3" l="1"/>
  <c r="I33" i="3"/>
  <c r="H33" i="3"/>
  <c r="I65" i="3"/>
  <c r="H65" i="3"/>
  <c r="G65" i="3"/>
  <c r="J65" i="3" l="1"/>
  <c r="F64" i="3"/>
  <c r="E64" i="3"/>
  <c r="C64" i="3"/>
  <c r="G64" i="3" s="1"/>
  <c r="G42" i="3"/>
  <c r="K42" i="3" s="1"/>
  <c r="F50" i="3"/>
  <c r="E50" i="3"/>
  <c r="D50" i="3"/>
  <c r="F13" i="3"/>
  <c r="E13" i="3"/>
  <c r="D13" i="3"/>
  <c r="F53" i="3"/>
  <c r="E53" i="3"/>
  <c r="D53" i="3"/>
  <c r="F46" i="3"/>
  <c r="E46" i="3"/>
  <c r="D46" i="3"/>
  <c r="H39" i="3"/>
  <c r="F30" i="3"/>
  <c r="E30" i="3"/>
  <c r="D30" i="3"/>
  <c r="E26" i="3"/>
  <c r="D26" i="3"/>
  <c r="M79" i="3"/>
  <c r="L79" i="3"/>
  <c r="J79" i="3"/>
  <c r="N79" i="3" s="1"/>
  <c r="I79" i="3"/>
  <c r="H79" i="3"/>
  <c r="G79" i="3"/>
  <c r="K79" i="3" s="1"/>
  <c r="M78" i="3"/>
  <c r="L78" i="3"/>
  <c r="J78" i="3"/>
  <c r="N78" i="3" s="1"/>
  <c r="I78" i="3"/>
  <c r="H78" i="3"/>
  <c r="G78" i="3"/>
  <c r="K78" i="3" s="1"/>
  <c r="J77" i="3"/>
  <c r="I77" i="3"/>
  <c r="M77" i="3" s="1"/>
  <c r="H77" i="3"/>
  <c r="L77" i="3" s="1"/>
  <c r="G77" i="3"/>
  <c r="K77" i="3" s="1"/>
  <c r="J76" i="3"/>
  <c r="N76" i="3" s="1"/>
  <c r="I76" i="3"/>
  <c r="M76" i="3" s="1"/>
  <c r="H76" i="3"/>
  <c r="L76" i="3" s="1"/>
  <c r="G76" i="3"/>
  <c r="K76" i="3" s="1"/>
  <c r="J73" i="3"/>
  <c r="N73" i="3" s="1"/>
  <c r="I73" i="3"/>
  <c r="M73" i="3" s="1"/>
  <c r="H73" i="3"/>
  <c r="L73" i="3" s="1"/>
  <c r="G73" i="3"/>
  <c r="K73" i="3" s="1"/>
  <c r="J63" i="3"/>
  <c r="I63" i="3"/>
  <c r="H63" i="3"/>
  <c r="G63" i="3"/>
  <c r="N57" i="3"/>
  <c r="M57" i="3"/>
  <c r="L57" i="3"/>
  <c r="K57" i="3"/>
  <c r="J56" i="3"/>
  <c r="N56" i="3" s="1"/>
  <c r="I56" i="3"/>
  <c r="M56" i="3" s="1"/>
  <c r="H56" i="3"/>
  <c r="L56" i="3" s="1"/>
  <c r="G56" i="3"/>
  <c r="K56" i="3" s="1"/>
  <c r="J55" i="3"/>
  <c r="N55" i="3" s="1"/>
  <c r="H55" i="3"/>
  <c r="L55" i="3" s="1"/>
  <c r="G55" i="3"/>
  <c r="K55" i="3" s="1"/>
  <c r="J54" i="3"/>
  <c r="I54" i="3"/>
  <c r="M54" i="3" s="1"/>
  <c r="H54" i="3"/>
  <c r="L54" i="3" s="1"/>
  <c r="G54" i="3"/>
  <c r="J49" i="3"/>
  <c r="N49" i="3" s="1"/>
  <c r="I49" i="3"/>
  <c r="M49" i="3" s="1"/>
  <c r="H49" i="3"/>
  <c r="L49" i="3" s="1"/>
  <c r="G49" i="3"/>
  <c r="K49" i="3" s="1"/>
  <c r="J48" i="3"/>
  <c r="N48" i="3" s="1"/>
  <c r="I48" i="3"/>
  <c r="M48" i="3" s="1"/>
  <c r="H48" i="3"/>
  <c r="L48" i="3" s="1"/>
  <c r="G48" i="3"/>
  <c r="K48" i="3" s="1"/>
  <c r="J47" i="3"/>
  <c r="I47" i="3"/>
  <c r="M47" i="3" s="1"/>
  <c r="H47" i="3"/>
  <c r="L47" i="3" s="1"/>
  <c r="G47" i="3"/>
  <c r="J45" i="3"/>
  <c r="N45" i="3" s="1"/>
  <c r="I45" i="3"/>
  <c r="M45" i="3" s="1"/>
  <c r="H45" i="3"/>
  <c r="L45" i="3" s="1"/>
  <c r="G45" i="3"/>
  <c r="K45" i="3" s="1"/>
  <c r="J44" i="3"/>
  <c r="N44" i="3" s="1"/>
  <c r="I44" i="3"/>
  <c r="M44" i="3" s="1"/>
  <c r="H44" i="3"/>
  <c r="L44" i="3" s="1"/>
  <c r="G44" i="3"/>
  <c r="K44" i="3" s="1"/>
  <c r="J42" i="3"/>
  <c r="N42" i="3" s="1"/>
  <c r="I42" i="3"/>
  <c r="M42" i="3" s="1"/>
  <c r="H42" i="3"/>
  <c r="L42" i="3" s="1"/>
  <c r="J41" i="3"/>
  <c r="N41" i="3" s="1"/>
  <c r="I41" i="3"/>
  <c r="M41" i="3" s="1"/>
  <c r="H41" i="3"/>
  <c r="L41" i="3" s="1"/>
  <c r="G41" i="3"/>
  <c r="K41" i="3" s="1"/>
  <c r="J40" i="3"/>
  <c r="I40" i="3"/>
  <c r="M40" i="3" s="1"/>
  <c r="H40" i="3"/>
  <c r="L40" i="3" s="1"/>
  <c r="G40" i="3"/>
  <c r="J37" i="3"/>
  <c r="N37" i="3" s="1"/>
  <c r="I37" i="3"/>
  <c r="M37" i="3" s="1"/>
  <c r="H37" i="3"/>
  <c r="L37" i="3" s="1"/>
  <c r="K37" i="3"/>
  <c r="J36" i="3"/>
  <c r="M36" i="3"/>
  <c r="L36" i="3"/>
  <c r="K36" i="3"/>
  <c r="M33" i="3"/>
  <c r="J32" i="3"/>
  <c r="N32" i="3" s="1"/>
  <c r="I32" i="3"/>
  <c r="M32" i="3" s="1"/>
  <c r="H32" i="3"/>
  <c r="L32" i="3" s="1"/>
  <c r="G32" i="3"/>
  <c r="K32" i="3" s="1"/>
  <c r="J31" i="3"/>
  <c r="N31" i="3" s="1"/>
  <c r="I31" i="3"/>
  <c r="M31" i="3" s="1"/>
  <c r="H31" i="3"/>
  <c r="L31" i="3" s="1"/>
  <c r="G31" i="3"/>
  <c r="J29" i="3"/>
  <c r="N29" i="3" s="1"/>
  <c r="I29" i="3"/>
  <c r="M29" i="3" s="1"/>
  <c r="H29" i="3"/>
  <c r="L29" i="3" s="1"/>
  <c r="G29" i="3"/>
  <c r="K29" i="3" s="1"/>
  <c r="J28" i="3"/>
  <c r="N28" i="3" s="1"/>
  <c r="I28" i="3"/>
  <c r="M28" i="3" s="1"/>
  <c r="H28" i="3"/>
  <c r="L28" i="3" s="1"/>
  <c r="G28" i="3"/>
  <c r="K28" i="3" s="1"/>
  <c r="J27" i="3"/>
  <c r="I27" i="3"/>
  <c r="M27" i="3" s="1"/>
  <c r="H27" i="3"/>
  <c r="L27" i="3" s="1"/>
  <c r="G27" i="3"/>
  <c r="J24" i="3"/>
  <c r="N24" i="3" s="1"/>
  <c r="I24" i="3"/>
  <c r="H24" i="3"/>
  <c r="G24" i="3"/>
  <c r="K24" i="3" s="1"/>
  <c r="J23" i="3"/>
  <c r="N23" i="3" s="1"/>
  <c r="I23" i="3"/>
  <c r="M23" i="3" s="1"/>
  <c r="H23" i="3"/>
  <c r="L23" i="3" s="1"/>
  <c r="G23" i="3"/>
  <c r="G22" i="3" s="1"/>
  <c r="J14" i="3"/>
  <c r="N14" i="3" s="1"/>
  <c r="I14" i="3"/>
  <c r="M14" i="3" s="1"/>
  <c r="H14" i="3"/>
  <c r="L14" i="3" s="1"/>
  <c r="G14" i="3"/>
  <c r="K14" i="3" s="1"/>
  <c r="J12" i="3"/>
  <c r="N12" i="3" s="1"/>
  <c r="I12" i="3"/>
  <c r="M12" i="3" s="1"/>
  <c r="H12" i="3"/>
  <c r="L12" i="3" s="1"/>
  <c r="G12" i="3"/>
  <c r="K12" i="3" s="1"/>
  <c r="J11" i="3"/>
  <c r="I11" i="3"/>
  <c r="M11" i="3" s="1"/>
  <c r="H11" i="3"/>
  <c r="L11" i="3" s="1"/>
  <c r="G11" i="3"/>
  <c r="F38" i="3" l="1"/>
  <c r="J38" i="3" s="1"/>
  <c r="N38" i="3" s="1"/>
  <c r="D38" i="3"/>
  <c r="D9" i="3"/>
  <c r="J13" i="3"/>
  <c r="N13" i="3" s="1"/>
  <c r="F9" i="3"/>
  <c r="E38" i="3"/>
  <c r="E9" i="3"/>
  <c r="L39" i="3"/>
  <c r="N77" i="3"/>
  <c r="J64" i="3"/>
  <c r="I46" i="3"/>
  <c r="M46" i="3" s="1"/>
  <c r="D8" i="3"/>
  <c r="D80" i="3" s="1"/>
  <c r="G50" i="3"/>
  <c r="K50" i="3" s="1"/>
  <c r="J22" i="3"/>
  <c r="H53" i="3"/>
  <c r="L53" i="3" s="1"/>
  <c r="J30" i="3"/>
  <c r="N30" i="3" s="1"/>
  <c r="H30" i="3"/>
  <c r="L30" i="3" s="1"/>
  <c r="H13" i="3"/>
  <c r="L13" i="3" s="1"/>
  <c r="N11" i="3"/>
  <c r="J10" i="3"/>
  <c r="K23" i="3"/>
  <c r="K27" i="3"/>
  <c r="G26" i="3"/>
  <c r="K26" i="3" s="1"/>
  <c r="K40" i="3"/>
  <c r="G39" i="3"/>
  <c r="N47" i="3"/>
  <c r="J46" i="3"/>
  <c r="N46" i="3" s="1"/>
  <c r="K54" i="3"/>
  <c r="G53" i="3"/>
  <c r="K53" i="3" s="1"/>
  <c r="C80" i="3"/>
  <c r="K11" i="3"/>
  <c r="G10" i="3"/>
  <c r="G13" i="3"/>
  <c r="K13" i="3" s="1"/>
  <c r="N27" i="3"/>
  <c r="J26" i="3"/>
  <c r="N26" i="3" s="1"/>
  <c r="K31" i="3"/>
  <c r="G30" i="3"/>
  <c r="K30" i="3" s="1"/>
  <c r="N40" i="3"/>
  <c r="J39" i="3"/>
  <c r="N39" i="3" s="1"/>
  <c r="K47" i="3"/>
  <c r="G46" i="3"/>
  <c r="K46" i="3" s="1"/>
  <c r="N54" i="3"/>
  <c r="J53" i="3"/>
  <c r="N53" i="3" s="1"/>
  <c r="I53" i="3"/>
  <c r="M53" i="3" s="1"/>
  <c r="K33" i="3"/>
  <c r="I50" i="3"/>
  <c r="M50" i="3" s="1"/>
  <c r="J50" i="3"/>
  <c r="N50" i="3" s="1"/>
  <c r="H50" i="3"/>
  <c r="L50" i="3" s="1"/>
  <c r="H46" i="3"/>
  <c r="L46" i="3" s="1"/>
  <c r="I39" i="3"/>
  <c r="N36" i="3"/>
  <c r="N33" i="3"/>
  <c r="L33" i="3"/>
  <c r="I30" i="3"/>
  <c r="M30" i="3" s="1"/>
  <c r="H26" i="3"/>
  <c r="L26" i="3" s="1"/>
  <c r="I26" i="3"/>
  <c r="M26" i="3" s="1"/>
  <c r="I13" i="3"/>
  <c r="M13" i="3" s="1"/>
  <c r="I10" i="3"/>
  <c r="H10" i="3"/>
  <c r="F8" i="3"/>
  <c r="F80" i="3" s="1"/>
  <c r="E8" i="3"/>
  <c r="E80" i="3" s="1"/>
  <c r="L10" i="3" l="1"/>
  <c r="H9" i="3"/>
  <c r="L9" i="3" s="1"/>
  <c r="M39" i="3"/>
  <c r="I38" i="3"/>
  <c r="M38" i="3" s="1"/>
  <c r="H38" i="3"/>
  <c r="L38" i="3" s="1"/>
  <c r="M10" i="3"/>
  <c r="I9" i="3"/>
  <c r="M9" i="3" s="1"/>
  <c r="K39" i="3"/>
  <c r="G38" i="3"/>
  <c r="K38" i="3" s="1"/>
  <c r="N10" i="3"/>
  <c r="J9" i="3"/>
  <c r="N9" i="3" s="1"/>
  <c r="K10" i="3"/>
  <c r="G9" i="3"/>
  <c r="K9" i="3" s="1"/>
  <c r="M22" i="3"/>
  <c r="I8" i="3"/>
  <c r="M8" i="3" s="1"/>
  <c r="L22" i="3"/>
  <c r="H8" i="3"/>
  <c r="L8" i="3" s="1"/>
  <c r="N22" i="3"/>
  <c r="J8" i="3"/>
  <c r="N8" i="3" s="1"/>
  <c r="K22" i="3"/>
  <c r="G8" i="3"/>
  <c r="G80" i="3" s="1"/>
  <c r="N65" i="3"/>
  <c r="N64" i="3"/>
  <c r="M65" i="3"/>
  <c r="I64" i="3"/>
  <c r="M64" i="3" s="1"/>
  <c r="H64" i="3"/>
  <c r="L64" i="3" s="1"/>
  <c r="L65" i="3"/>
  <c r="K64" i="3"/>
  <c r="K65" i="3"/>
  <c r="K8" i="3" l="1"/>
  <c r="I80" i="3"/>
  <c r="M80" i="3" s="1"/>
  <c r="H80" i="3"/>
  <c r="L80" i="3" s="1"/>
  <c r="K80" i="3"/>
  <c r="J80" i="3"/>
  <c r="N80" i="3" s="1"/>
</calcChain>
</file>

<file path=xl/sharedStrings.xml><?xml version="1.0" encoding="utf-8"?>
<sst xmlns="http://schemas.openxmlformats.org/spreadsheetml/2006/main" count="110" uniqueCount="106">
  <si>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</si>
  <si>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</si>
  <si>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</si>
  <si>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</si>
  <si>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</si>
  <si>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</si>
  <si>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6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</si>
  <si>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</si>
  <si>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</si>
  <si>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ГОСУДАРСТВЕННЫХ (МУНИЦИПАЛЬНЫХ) ОРГАНИЗАЦИЙ</t>
  </si>
  <si>
    <t xml:space="preserve">Прирост (снижение) доходов </t>
  </si>
  <si>
    <t xml:space="preserve">к предыдущему году </t>
  </si>
  <si>
    <t xml:space="preserve">Темп прироста (снижения) доходов </t>
  </si>
  <si>
    <t>7</t>
  </si>
  <si>
    <t>8</t>
  </si>
  <si>
    <t>9</t>
  </si>
  <si>
    <t>10</t>
  </si>
  <si>
    <t>11</t>
  </si>
  <si>
    <t>12</t>
  </si>
  <si>
    <t>13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</si>
  <si>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</si>
  <si>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</si>
  <si>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</si>
  <si>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</si>
  <si>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</si>
  <si>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</si>
  <si>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</si>
  <si>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</si>
  <si>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</si>
  <si>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</si>
  <si>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ВСЕГО ДОХОДОВ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</si>
  <si>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</si>
  <si>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</si>
  <si>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</si>
  <si>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</si>
  <si>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</si>
  <si>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</si>
  <si>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</si>
  <si>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</si>
  <si>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</si>
  <si>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1</t>
  </si>
  <si>
    <t>2</t>
  </si>
  <si>
    <t>4</t>
  </si>
  <si>
    <t>БЕЗВОЗМЕЗДНЫЕ ПОСТУПЛЕНИЯ</t>
  </si>
  <si>
    <t>3</t>
  </si>
  <si>
    <t>5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</si>
  <si>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</si>
  <si>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</si>
  <si>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</si>
  <si>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</si>
  <si>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</si>
  <si>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</si>
  <si>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НЕГОСУДАРСТВЕННЫХ ОРГАНИЗАЦИЙ</t>
  </si>
  <si>
    <t>ПРОЧИЕ БЕЗВОЗМЕЗДНЫЕ ПОСТУПЛЕНИЯ</t>
  </si>
  <si>
    <t>Налог на игорный бизнес</t>
  </si>
  <si>
    <t>ДОХОДЫ ОТ ОКАЗАНИЯ ПЛАТНЫХ УСЛУГ (РАБОТ) И КОМПЕНСАЦИИ ЗАТРАТ ГОСУДАРСТВА</t>
  </si>
  <si>
    <t>Наименования групп, подгрупп и статей классификации доходов</t>
  </si>
  <si>
    <t>(тыс.руб.)</t>
  </si>
  <si>
    <t>Доходы от оказания платных услуг (работ)</t>
  </si>
  <si>
    <t>Доходы от компенсации затрат государства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</si>
  <si>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</si>
  <si>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</si>
  <si>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</si>
  <si>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</si>
  <si>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Прогноз                       2021 года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</si>
  <si>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</si>
  <si>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Прогноз                       2022 года</t>
  </si>
  <si>
    <t xml:space="preserve">2022 г.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</si>
  <si>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</si>
  <si>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</si>
  <si>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</si>
  <si>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</si>
  <si>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</si>
  <si>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Прочие безвозмездные поступления от государственных (муниципальных) организаций в бюджеты субъектов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</si>
  <si>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</si>
  <si>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</si>
  <si>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</si>
  <si>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Платежи, уплачиваемые в целях возмещения вреда</t>
  </si>
  <si>
    <t>Налоговые доходы</t>
  </si>
  <si>
    <t>Неналоговые доходы</t>
  </si>
  <si>
    <t xml:space="preserve">Оценка                               2020 года    </t>
  </si>
  <si>
    <t>Прогноз                       2023 года</t>
  </si>
  <si>
    <t>Параметры доходов бюджета Тульской области на 2021 год и на плановый период 2022-2023 годов</t>
  </si>
  <si>
    <t>2021 г.            к оценке 2020 г.</t>
  </si>
  <si>
    <t xml:space="preserve">2023 г. </t>
  </si>
  <si>
    <t xml:space="preserve">2023 г.                  к оценке 2020 г. </t>
  </si>
  <si>
    <t>Налог на профессиональный доход</t>
  </si>
  <si>
    <t>Платежи в целях возмещения причиненного ущерба (убытков)</t>
  </si>
  <si>
    <t>2021 г.               к оценке 2020 г.</t>
  </si>
  <si>
    <t>Приложение № 2</t>
  </si>
  <si>
    <t>Акцизы на пиво, производимое на территории Российской Федерации</t>
  </si>
  <si>
    <t>Акцизы на сидр, пуаре, медовуху, производимые на территории Российской Федерации</t>
  </si>
  <si>
    <t>Акцизы по подакцизным товарам (продукции), производимым на территории Российской Федерации, из них: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</si>
  <si>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</si>
  <si>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Доходы от уплаты акцизов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Федерации, направляемые в уполномоченный территориальный орган Федерального казначейства для распределения между бюджетами субъектов Российской Федерации (по нормативам, установленным федеральным законом о федеральном бюджете)</t>
  </si>
  <si>
    <t>Доходы от уплаты акцизов на спиртосодержащую продукцию, производимую на территории Российской Федерации, направляемые в уполномоченный территориальный орган Федерального казначейства для распределения между бюджетами субъектов Российской Федерации (по нормативам, установленным федеральным законом о федеральном бюджете)</t>
  </si>
  <si>
    <t>Доходы от уплаты акцизов на этиловый спирт из непищевого сырья, производимый на территории Российской Федерации, направляемые в уполномоченный территориальный орган Федерального казначейства для распределения между бюджетами субъектов Российской Федерации (по нормативам, установленным федеральным законом о федеральном бюджете)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</si>
  <si>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</si>
  <si>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Целевые средства из федерального бюджета:</t>
  </si>
  <si>
    <t> из бюджета МО город Тула (субсидии)</t>
  </si>
  <si>
    <t>БЕЗВОЗМЕЗДНЫЕ ПОСТУПЛЕНИЯ ОТ ДРУГИХ  БЮДЖЕТОВ БЮДЖЕТНОЙ СИСТЕМЫ РОССИЙСКОЙ ФЕДЕРАЦИИ, из них:</t>
  </si>
  <si>
    <t>14</t>
  </si>
  <si>
    <t>Факт 2019 года</t>
  </si>
  <si>
    <t>за 2018 год,</t>
  </si>
  <si>
    <t>тыс. рублей</t>
  </si>
  <si>
    <t>из бюджета города Москва(иные)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</si>
</sst>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0.0_ ;[Red]\-#,##0.0\ "/>
  </numFmts>
  <fonts count="18" x14ac:knownFonts="1">
    <font>
      <sz val="12"/>
      <name val="Times New Roman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color indexed="23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2" fillId="4" borderId="1" applyNumberFormat="0">
      <alignment horizontal="right" vertical="top"/>
    </xf>
    <xf numFmtId="49" fontId="1" fillId="5" borderId="1">
      <alignment horizontal="left" vertical="top"/>
    </xf>
    <xf numFmtId="49" fontId="3" fillId="0" borderId="1">
      <alignment horizontal="left" vertical="top"/>
    </xf>
    <xf numFmtId="49" fontId="1" fillId="5" borderId="1">
      <alignment horizontal="left" vertical="top"/>
    </xf>
    <xf numFmtId="0" fontId="1" fillId="6" borderId="1">
      <alignment horizontal="left" vertical="top" wrapText="1"/>
    </xf>
    <xf numFmtId="0" fontId="3" fillId="0" borderId="1">
      <alignment horizontal="left" vertical="top" wrapText="1"/>
    </xf>
    <xf numFmtId="0" fontId="2" fillId="2" borderId="1">
      <alignment horizontal="left" vertical="top" wrapText="1"/>
    </xf>
    <xf numFmtId="0" fontId="2" fillId="7" borderId="1">
      <alignment horizontal="left" vertical="top" wrapText="1"/>
    </xf>
    <xf numFmtId="0" fontId="1" fillId="8" borderId="1">
      <alignment horizontal="left" vertical="top" wrapText="1"/>
    </xf>
    <xf numFmtId="0" fontId="1" fillId="9" borderId="1">
      <alignment horizontal="left" vertical="top" wrapText="1"/>
    </xf>
    <xf numFmtId="0" fontId="2" fillId="0" borderId="1">
      <alignment horizontal="left" vertical="top" wrapText="1"/>
    </xf>
    <xf numFmtId="0" fontId="1" fillId="9" borderId="1">
      <alignment horizontal="left" vertical="top" wrapText="1"/>
    </xf>
    <xf numFmtId="0" fontId="4" fillId="0" borderId="0">
      <alignment horizontal="left" vertical="top"/>
    </xf>
    <xf numFmtId="0" fontId="1" fillId="0" borderId="0"/>
    <xf numFmtId="0" fontId="2" fillId="3" borderId="2" applyNumberFormat="0">
      <alignment horizontal="right" vertical="top"/>
    </xf>
    <xf numFmtId="0" fontId="2" fillId="2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2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3" borderId="2" applyNumberFormat="0">
      <alignment horizontal="right" vertical="top"/>
    </xf>
    <xf numFmtId="0" fontId="2" fillId="7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7" borderId="2" applyNumberFormat="0">
      <alignment horizontal="right" vertical="top"/>
    </xf>
    <xf numFmtId="49" fontId="5" fillId="10" borderId="1">
      <alignment horizontal="left" vertical="top" wrapText="1"/>
    </xf>
    <xf numFmtId="49" fontId="2" fillId="0" borderId="1">
      <alignment horizontal="left" vertical="top" wrapText="1"/>
    </xf>
    <xf numFmtId="49" fontId="5" fillId="10" borderId="1">
      <alignment horizontal="left" vertical="top" wrapText="1"/>
    </xf>
    <xf numFmtId="0" fontId="1" fillId="9" borderId="1">
      <alignment horizontal="left" vertical="top" wrapText="1"/>
    </xf>
    <xf numFmtId="0" fontId="2" fillId="0" borderId="1">
      <alignment horizontal="left" vertical="top" wrapText="1"/>
    </xf>
    <xf numFmtId="0" fontId="1" fillId="9" borderId="1">
      <alignment horizontal="left" vertical="top" wrapText="1"/>
    </xf>
    <xf numFmtId="0" fontId="2" fillId="0" borderId="0"/>
  </cellStyleXfs>
  <cellXfs count="86">
    <xf numFmtId="0" fontId="0" fillId="0" borderId="0" xfId="0"/>
    <xf numFmtId="0" fontId="1" fillId="0" borderId="0" xfId="16"/>
    <xf numFmtId="164" fontId="8" fillId="0" borderId="0" xfId="26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vertical="center"/>
    </xf>
    <xf numFmtId="49" fontId="1" fillId="0" borderId="0" xfId="16" applyNumberFormat="1"/>
    <xf numFmtId="164" fontId="1" fillId="0" borderId="0" xfId="16" applyNumberFormat="1" applyFill="1" applyAlignment="1">
      <alignment vertical="center"/>
    </xf>
    <xf numFmtId="49" fontId="9" fillId="0" borderId="0" xfId="16" applyNumberFormat="1" applyFont="1"/>
    <xf numFmtId="0" fontId="9" fillId="0" borderId="0" xfId="16" applyFont="1"/>
    <xf numFmtId="49" fontId="1" fillId="0" borderId="3" xfId="8" applyNumberFormat="1" applyFont="1" applyFill="1" applyBorder="1" applyAlignment="1">
      <alignment horizontal="center" vertical="center" wrapText="1"/>
    </xf>
    <xf numFmtId="49" fontId="1" fillId="0" borderId="3" xfId="5" applyNumberFormat="1" applyFont="1" applyFill="1" applyBorder="1" applyAlignment="1">
      <alignment horizontal="center" vertical="center" wrapText="1"/>
    </xf>
    <xf numFmtId="164" fontId="9" fillId="11" borderId="3" xfId="30" applyNumberFormat="1" applyFont="1" applyFill="1" applyBorder="1" applyAlignment="1">
      <alignment horizontal="left" vertical="top" wrapText="1"/>
    </xf>
    <xf numFmtId="164" fontId="1" fillId="0" borderId="3" xfId="30" applyNumberFormat="1" applyFont="1" applyFill="1" applyBorder="1" applyAlignment="1">
      <alignment horizontal="left" vertical="top" wrapText="1"/>
    </xf>
    <xf numFmtId="164" fontId="11" fillId="11" borderId="3" xfId="26" applyNumberFormat="1" applyFont="1" applyFill="1" applyBorder="1" applyAlignment="1">
      <alignment horizontal="left" vertical="top" wrapText="1"/>
    </xf>
    <xf numFmtId="164" fontId="1" fillId="12" borderId="3" xfId="30" applyNumberFormat="1" applyFont="1" applyFill="1" applyBorder="1" applyAlignment="1">
      <alignment horizontal="left" vertical="top" wrapText="1"/>
    </xf>
    <xf numFmtId="49" fontId="1" fillId="12" borderId="0" xfId="16" applyNumberFormat="1" applyFill="1"/>
    <xf numFmtId="164" fontId="10" fillId="12" borderId="3" xfId="26" applyNumberFormat="1" applyFont="1" applyFill="1" applyBorder="1" applyAlignment="1">
      <alignment horizontal="left" vertical="top" wrapText="1"/>
    </xf>
    <xf numFmtId="49" fontId="1" fillId="13" borderId="0" xfId="16" applyNumberFormat="1" applyFill="1"/>
    <xf numFmtId="164" fontId="1" fillId="14" borderId="3" xfId="30" applyNumberFormat="1" applyFont="1" applyFill="1" applyBorder="1" applyAlignment="1">
      <alignment horizontal="left" vertical="top" wrapText="1"/>
    </xf>
    <xf numFmtId="0" fontId="1" fillId="14" borderId="0" xfId="16" applyFill="1"/>
    <xf numFmtId="164" fontId="1" fillId="14" borderId="3" xfId="26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4" fontId="1" fillId="13" borderId="3" xfId="30" applyNumberFormat="1" applyFont="1" applyFill="1" applyBorder="1" applyAlignment="1">
      <alignment horizontal="left" vertical="top" wrapText="1"/>
    </xf>
    <xf numFmtId="0" fontId="1" fillId="13" borderId="0" xfId="16" applyFill="1"/>
    <xf numFmtId="49" fontId="1" fillId="12" borderId="0" xfId="16" applyNumberFormat="1" applyFont="1" applyFill="1"/>
    <xf numFmtId="164" fontId="1" fillId="0" borderId="3" xfId="0" applyNumberFormat="1" applyFont="1" applyFill="1" applyBorder="1" applyAlignment="1">
      <alignment horizontal="right" vertical="center"/>
    </xf>
    <xf numFmtId="164" fontId="1" fillId="12" borderId="3" xfId="30" applyNumberFormat="1" applyFont="1" applyFill="1" applyBorder="1" applyAlignment="1">
      <alignment horizontal="right" vertical="center"/>
    </xf>
    <xf numFmtId="164" fontId="1" fillId="12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vertical="center"/>
    </xf>
    <xf numFmtId="164" fontId="1" fillId="12" borderId="3" xfId="30" applyNumberFormat="1" applyFont="1" applyFill="1" applyBorder="1" applyAlignment="1">
      <alignment vertical="center"/>
    </xf>
    <xf numFmtId="164" fontId="1" fillId="12" borderId="3" xfId="0" applyNumberFormat="1" applyFont="1" applyFill="1" applyBorder="1" applyAlignment="1">
      <alignment vertical="center"/>
    </xf>
    <xf numFmtId="164" fontId="1" fillId="0" borderId="3" xfId="30" applyNumberFormat="1" applyFont="1" applyFill="1" applyBorder="1" applyAlignment="1">
      <alignment horizontal="right" vertical="center"/>
    </xf>
    <xf numFmtId="164" fontId="1" fillId="13" borderId="3" xfId="30" applyNumberFormat="1" applyFont="1" applyFill="1" applyBorder="1" applyAlignment="1">
      <alignment horizontal="left" vertical="center" wrapText="1"/>
    </xf>
    <xf numFmtId="49" fontId="1" fillId="13" borderId="0" xfId="16" applyNumberFormat="1" applyFill="1" applyAlignment="1">
      <alignment vertical="center"/>
    </xf>
    <xf numFmtId="165" fontId="1" fillId="12" borderId="3" xfId="0" applyNumberFormat="1" applyFont="1" applyFill="1" applyBorder="1" applyAlignment="1">
      <alignment horizontal="right" vertical="center"/>
    </xf>
    <xf numFmtId="165" fontId="9" fillId="11" borderId="3" xfId="0" applyNumberFormat="1" applyFont="1" applyFill="1" applyBorder="1" applyAlignment="1">
      <alignment horizontal="right" vertical="center"/>
    </xf>
    <xf numFmtId="164" fontId="10" fillId="12" borderId="3" xfId="26" applyNumberFormat="1" applyFont="1" applyFill="1" applyBorder="1" applyAlignment="1">
      <alignment horizontal="right" vertical="center"/>
    </xf>
    <xf numFmtId="164" fontId="1" fillId="12" borderId="3" xfId="16" applyNumberFormat="1" applyFont="1" applyFill="1" applyBorder="1" applyAlignment="1">
      <alignment horizontal="right" vertical="center"/>
    </xf>
    <xf numFmtId="165" fontId="12" fillId="12" borderId="3" xfId="0" applyNumberFormat="1" applyFont="1" applyFill="1" applyBorder="1" applyAlignment="1">
      <alignment horizontal="right" vertical="center"/>
    </xf>
    <xf numFmtId="165" fontId="13" fillId="12" borderId="3" xfId="0" applyNumberFormat="1" applyFont="1" applyFill="1" applyBorder="1" applyAlignment="1">
      <alignment horizontal="right" vertical="center"/>
    </xf>
    <xf numFmtId="164" fontId="9" fillId="11" borderId="3" xfId="16" applyNumberFormat="1" applyFont="1" applyFill="1" applyBorder="1" applyAlignment="1">
      <alignment horizontal="right" vertical="center"/>
    </xf>
    <xf numFmtId="164" fontId="9" fillId="11" borderId="3" xfId="0" applyNumberFormat="1" applyFont="1" applyFill="1" applyBorder="1" applyAlignment="1">
      <alignment horizontal="right" vertical="center"/>
    </xf>
    <xf numFmtId="164" fontId="10" fillId="14" borderId="3" xfId="0" applyNumberFormat="1" applyFont="1" applyFill="1" applyBorder="1" applyAlignment="1">
      <alignment horizontal="right" vertical="center"/>
    </xf>
    <xf numFmtId="164" fontId="1" fillId="14" borderId="3" xfId="0" applyNumberFormat="1" applyFont="1" applyFill="1" applyBorder="1" applyAlignment="1">
      <alignment horizontal="right" vertical="center"/>
    </xf>
    <xf numFmtId="165" fontId="1" fillId="14" borderId="3" xfId="0" applyNumberFormat="1" applyFont="1" applyFill="1" applyBorder="1" applyAlignment="1">
      <alignment horizontal="right" vertical="center"/>
    </xf>
    <xf numFmtId="164" fontId="1" fillId="14" borderId="3" xfId="30" applyNumberFormat="1" applyFont="1" applyFill="1" applyBorder="1" applyAlignment="1">
      <alignment horizontal="right" vertical="center"/>
    </xf>
    <xf numFmtId="164" fontId="11" fillId="11" borderId="3" xfId="26" applyNumberFormat="1" applyFont="1" applyFill="1" applyBorder="1" applyAlignment="1">
      <alignment horizontal="right" vertical="center"/>
    </xf>
    <xf numFmtId="165" fontId="1" fillId="0" borderId="3" xfId="0" applyNumberFormat="1" applyFont="1" applyFill="1" applyBorder="1" applyAlignment="1">
      <alignment horizontal="right" vertical="center"/>
    </xf>
    <xf numFmtId="166" fontId="1" fillId="0" borderId="3" xfId="32" applyNumberFormat="1" applyFont="1" applyFill="1" applyBorder="1" applyAlignment="1">
      <alignment horizontal="right" vertical="center"/>
    </xf>
    <xf numFmtId="166" fontId="1" fillId="0" borderId="3" xfId="32" applyNumberFormat="1" applyFont="1" applyFill="1" applyBorder="1" applyAlignment="1">
      <alignment vertical="center"/>
    </xf>
    <xf numFmtId="49" fontId="1" fillId="0" borderId="3" xfId="26" applyNumberFormat="1" applyFont="1" applyFill="1" applyBorder="1" applyAlignment="1">
      <alignment horizontal="left" vertical="top" wrapText="1"/>
    </xf>
    <xf numFmtId="164" fontId="1" fillId="13" borderId="3" xfId="30" applyNumberFormat="1" applyFont="1" applyFill="1" applyBorder="1" applyAlignment="1">
      <alignment horizontal="right" vertical="center"/>
    </xf>
    <xf numFmtId="164" fontId="1" fillId="13" borderId="3" xfId="0" applyNumberFormat="1" applyFont="1" applyFill="1" applyBorder="1" applyAlignment="1">
      <alignment horizontal="right" vertical="center"/>
    </xf>
    <xf numFmtId="165" fontId="1" fillId="13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4" fontId="9" fillId="15" borderId="3" xfId="30" applyNumberFormat="1" applyFont="1" applyFill="1" applyBorder="1" applyAlignment="1">
      <alignment horizontal="left" vertical="top" wrapText="1"/>
    </xf>
    <xf numFmtId="164" fontId="9" fillId="15" borderId="3" xfId="30" applyNumberFormat="1" applyFont="1" applyFill="1" applyBorder="1" applyAlignment="1">
      <alignment horizontal="right" vertical="center"/>
    </xf>
    <xf numFmtId="165" fontId="9" fillId="15" borderId="3" xfId="0" applyNumberFormat="1" applyFont="1" applyFill="1" applyBorder="1" applyAlignment="1">
      <alignment horizontal="right" vertical="center"/>
    </xf>
    <xf numFmtId="164" fontId="9" fillId="13" borderId="3" xfId="30" applyNumberFormat="1" applyFont="1" applyFill="1" applyBorder="1" applyAlignment="1">
      <alignment horizontal="left" vertical="top" wrapText="1"/>
    </xf>
    <xf numFmtId="164" fontId="9" fillId="13" borderId="3" xfId="30" applyNumberFormat="1" applyFont="1" applyFill="1" applyBorder="1" applyAlignment="1">
      <alignment horizontal="right" vertical="center"/>
    </xf>
    <xf numFmtId="165" fontId="9" fillId="13" borderId="3" xfId="0" applyNumberFormat="1" applyFont="1" applyFill="1" applyBorder="1" applyAlignment="1">
      <alignment horizontal="right" vertical="center"/>
    </xf>
    <xf numFmtId="164" fontId="9" fillId="13" borderId="3" xfId="0" applyNumberFormat="1" applyFont="1" applyFill="1" applyBorder="1" applyAlignment="1">
      <alignment horizontal="right" vertical="center"/>
    </xf>
    <xf numFmtId="165" fontId="9" fillId="0" borderId="0" xfId="16" applyNumberFormat="1" applyFont="1"/>
    <xf numFmtId="164" fontId="16" fillId="14" borderId="3" xfId="30" applyNumberFormat="1" applyFont="1" applyFill="1" applyBorder="1" applyAlignment="1">
      <alignment horizontal="left" vertical="top" wrapText="1"/>
    </xf>
    <xf numFmtId="164" fontId="17" fillId="14" borderId="3" xfId="3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164" fontId="1" fillId="0" borderId="3" xfId="5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49" fontId="1" fillId="13" borderId="3" xfId="5" applyNumberFormat="1" applyFont="1" applyFill="1" applyBorder="1" applyAlignment="1">
      <alignment horizontal="center" vertical="center" wrapText="1"/>
    </xf>
    <xf numFmtId="49" fontId="0" fillId="13" borderId="3" xfId="0" applyNumberFormat="1" applyFill="1" applyBorder="1" applyAlignment="1">
      <alignment vertical="center"/>
    </xf>
    <xf numFmtId="164" fontId="15" fillId="0" borderId="0" xfId="16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4" fontId="1" fillId="12" borderId="3" xfId="30" applyNumberFormat="1" applyFont="1" applyFill="1" applyBorder="1" applyAlignment="1">
      <alignment horizontal="right" vertical="top" wrapText="1"/>
    </xf>
    <xf numFmtId="164" fontId="9" fillId="13" borderId="3" xfId="30" applyNumberFormat="1" applyFont="1" applyFill="1" applyBorder="1" applyAlignment="1">
      <alignment horizontal="right" vertical="top" wrapText="1"/>
    </xf>
    <xf numFmtId="164" fontId="9" fillId="15" borderId="3" xfId="30" applyNumberFormat="1" applyFont="1" applyFill="1" applyBorder="1" applyAlignment="1">
      <alignment horizontal="right" vertical="top" wrapText="1"/>
    </xf>
    <xf numFmtId="164" fontId="1" fillId="0" borderId="3" xfId="30" applyNumberFormat="1" applyFont="1" applyFill="1" applyBorder="1" applyAlignment="1">
      <alignment horizontal="right" vertical="top" wrapText="1"/>
    </xf>
    <xf numFmtId="164" fontId="9" fillId="11" borderId="3" xfId="30" applyNumberFormat="1" applyFont="1" applyFill="1" applyBorder="1" applyAlignment="1">
      <alignment horizontal="right" vertical="top" wrapText="1"/>
    </xf>
    <xf numFmtId="164" fontId="1" fillId="14" borderId="3" xfId="26" applyNumberFormat="1" applyFont="1" applyFill="1" applyBorder="1" applyAlignment="1">
      <alignment horizontal="right" vertical="top" wrapText="1"/>
    </xf>
    <xf numFmtId="164" fontId="11" fillId="11" borderId="3" xfId="26" applyNumberFormat="1" applyFont="1" applyFill="1" applyBorder="1" applyAlignment="1">
      <alignment horizontal="right" vertical="top" wrapText="1"/>
    </xf>
    <xf numFmtId="164" fontId="1" fillId="13" borderId="3" xfId="30" applyNumberFormat="1" applyFont="1" applyFill="1" applyBorder="1" applyAlignment="1">
      <alignment horizontal="right" vertical="top" wrapText="1"/>
    </xf>
    <xf numFmtId="164" fontId="9" fillId="0" borderId="0" xfId="16" applyNumberFormat="1" applyFont="1"/>
  </cellXfs>
  <cellStyles count="33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ки полей_431_1917_Доходы" xfId="6"/>
    <cellStyle name="Заголовок меры" xfId="7"/>
    <cellStyle name="Заголовок показателя [печать]" xfId="8"/>
    <cellStyle name="Заголовок показателя константы" xfId="9"/>
    <cellStyle name="Заголовок результата расчета" xfId="10"/>
    <cellStyle name="Заголовок свободного показателя" xfId="11"/>
    <cellStyle name="Значение фильтра" xfId="12"/>
    <cellStyle name="Значение фильтра [печать]" xfId="13"/>
    <cellStyle name="Значение фильтра_431_1917_Доходы" xfId="14"/>
    <cellStyle name="Информация о задаче" xfId="15"/>
    <cellStyle name="Обычный" xfId="0" builtinId="0"/>
    <cellStyle name="Обычный_431_1917_Доходы" xfId="16"/>
    <cellStyle name="Обычный_Ожидаемое-2008_Губ_совет 2" xfId="32"/>
    <cellStyle name="Отдельная ячейка" xfId="17"/>
    <cellStyle name="Отдельная ячейка - константа" xfId="18"/>
    <cellStyle name="Отдельная ячейка - константа [печать]" xfId="19"/>
    <cellStyle name="Отдельная ячейка - константа_431_1917_Доходы" xfId="20"/>
    <cellStyle name="Отдельная ячейка [печать]" xfId="21"/>
    <cellStyle name="Отдельная ячейка_431_1917_Доходы" xfId="22"/>
    <cellStyle name="Отдельная ячейка-результат" xfId="23"/>
    <cellStyle name="Отдельная ячейка-результат [печать]" xfId="24"/>
    <cellStyle name="Отдельная ячейка-результат_431_1917_Доходы" xfId="25"/>
    <cellStyle name="Свойства элементов измерения" xfId="26"/>
    <cellStyle name="Свойства элементов измерения [печать]" xfId="27"/>
    <cellStyle name="Свойства элементов измерения_431_1917_Доходы" xfId="28"/>
    <cellStyle name="Элементы осей" xfId="29"/>
    <cellStyle name="Элементы осей [печать]" xfId="30"/>
    <cellStyle name="Элементы осей_431_1917_Доходы" xfId="31"/>
  </cellStyles>
  <dxfs count="0"/>
  <tableStyles count="0" defaultTableStyle="TableStyleMedium9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88;&#1072;&#1089;&#1077;&#1074;&#1072;/&#1055;&#1088;&#1086;&#1074;&#1077;&#1088;&#1082;&#1080;%20&#1084;&#1086;&#1080;/2020%20&#1075;&#1086;&#1076;/&#1055;&#1047;&#1058;&#1054;%202021-2023/&#1044;&#1059;&#1052;&#1040;%20&#1055;&#1047;&#1058;&#1054;/&#1055;&#1088;&#1080;&#1083;&#1086;&#1078;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88;&#1072;&#1089;&#1077;&#1074;&#1072;/&#1055;&#1088;&#1086;&#1074;&#1077;&#1088;&#1082;&#1080;%20&#1084;&#1086;&#1080;/2020%20&#1075;&#1086;&#1076;/&#1055;&#1047;&#1058;&#1054;%202021-2023/&#1044;&#1059;&#1052;&#1040;%20&#1055;&#1047;&#1058;&#1054;/&#1055;&#1088;&#1080;&#1083;&#1086;&#1078;.2%202022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88;&#1072;&#1089;&#1077;&#1074;&#1072;/&#1055;&#1088;&#1086;&#1074;&#1077;&#1088;&#1082;&#1080;%20&#1084;&#1086;&#1080;/2020%20&#1075;&#1086;&#1076;/&#1055;&#1047;&#1058;&#1054;%202021-2023/&#1044;&#1059;&#1052;&#1040;%20&#1055;&#1047;&#1058;&#1054;/&#1055;&#1080;&#1089;&#1100;&#1084;&#1086;%20&#1043;&#1091;&#1073;%20&#1080;%20&#1087;&#1088;&#1080;&#1083;&#1086;&#1078;/&#1055;&#1088;&#1080;&#1083;&#1086;&#1078;.14%20&#1082;%20&#1087;&#1080;&#1089;%20&#1054;&#1078;&#1080;&#1076;%202020%20&#1052;&#1054;&#104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88;&#1072;&#1089;&#1077;&#1074;&#1072;/&#1055;&#1088;&#1086;&#1074;&#1077;&#1088;&#1082;&#1080;%20&#1084;&#1086;&#1080;/&#1087;&#1088;&#1080;&#1083;&#1086;&#1078;&#1077;&#1085;&#1080;&#1077;%20&#1087;&#1086;%20&#1076;&#1086;&#1093;&#1086;&#1076;&#1072;&#1084;%20&#1080;%20&#1088;&#1072;&#1089;&#1093;%20&#1052;&#1054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"/>
    </sheetNames>
    <sheetDataSet>
      <sheetData sheetId="0">
        <row r="19">
          <cell r="C19">
            <v>14007998500</v>
          </cell>
        </row>
        <row r="25">
          <cell r="C25">
            <v>4178319400</v>
          </cell>
        </row>
        <row r="26">
          <cell r="C26">
            <v>1539018300</v>
          </cell>
        </row>
        <row r="27">
          <cell r="C27">
            <v>3752100</v>
          </cell>
        </row>
        <row r="56">
          <cell r="C56">
            <v>2108500</v>
          </cell>
        </row>
        <row r="67">
          <cell r="C67">
            <v>16096784859</v>
          </cell>
        </row>
        <row r="68">
          <cell r="C68">
            <v>611476300</v>
          </cell>
        </row>
        <row r="70">
          <cell r="C70">
            <v>7646801200</v>
          </cell>
        </row>
        <row r="71">
          <cell r="C71">
            <v>1413373509</v>
          </cell>
        </row>
        <row r="72">
          <cell r="C72">
            <v>209847318.15000001</v>
          </cell>
        </row>
        <row r="73">
          <cell r="C73">
            <v>209847318.15000001</v>
          </cell>
        </row>
        <row r="74">
          <cell r="C74">
            <v>56184386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"/>
    </sheetNames>
    <sheetDataSet>
      <sheetData sheetId="0">
        <row r="32">
          <cell r="C32">
            <v>15500</v>
          </cell>
          <cell r="D32">
            <v>10500</v>
          </cell>
        </row>
        <row r="64">
          <cell r="C64">
            <v>12096838515</v>
          </cell>
          <cell r="D64">
            <v>12241572294</v>
          </cell>
        </row>
        <row r="66">
          <cell r="C66">
            <v>7401816900</v>
          </cell>
          <cell r="D66">
            <v>7545963700</v>
          </cell>
        </row>
        <row r="67">
          <cell r="C67">
            <v>732214425</v>
          </cell>
          <cell r="D67">
            <v>481984164</v>
          </cell>
        </row>
        <row r="68">
          <cell r="D68">
            <v>4940000</v>
          </cell>
        </row>
        <row r="69">
          <cell r="C69">
            <v>4940000</v>
          </cell>
        </row>
        <row r="70">
          <cell r="C70">
            <v>56184386</v>
          </cell>
          <cell r="D70">
            <v>56184386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ЦЕНКА 2020"/>
    </sheetNames>
    <sheetDataSet>
      <sheetData sheetId="0">
        <row r="57">
          <cell r="E57">
            <v>13026.9</v>
          </cell>
        </row>
        <row r="58">
          <cell r="E58">
            <v>664.5</v>
          </cell>
        </row>
        <row r="60">
          <cell r="E60">
            <v>1000</v>
          </cell>
        </row>
        <row r="68">
          <cell r="E68">
            <v>587477.5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бсидии в МО"/>
      <sheetName val="МО дох и расх"/>
      <sheetName val="Консолид.бюдж"/>
      <sheetName val="Обл бюдж 2018"/>
      <sheetName val="Обл бюдж19-20 нал-нен,безв"/>
      <sheetName val="18-19-20 помесячно"/>
      <sheetName val="Обл бюдж 19-20 по МО"/>
      <sheetName val="Дох в разр ГАДБ"/>
      <sheetName val="Дох ГАДБ 19"/>
      <sheetName val="Акцизы18"/>
      <sheetName val="Акцизы19-20"/>
      <sheetName val="Совок 18"/>
      <sheetName val="Совокуп 19-20"/>
      <sheetName val="Имущ 18"/>
      <sheetName val="Имущ 19"/>
      <sheetName val=" Выпад.дох 2018"/>
      <sheetName val="Вып.дох.2019"/>
      <sheetName val="Выпад ПЗТО 21-23"/>
      <sheetName val="Вып.дох.2020"/>
      <sheetName val="Безвозмезд 17-22"/>
      <sheetName val="Безв по НПА Пр-ва РФ"/>
      <sheetName val="Безвозм по МО 18-19-20"/>
      <sheetName val="Недоимка по налогам"/>
      <sheetName val="Бегичево"/>
      <sheetName val="Covit 19"/>
      <sheetName val="Пенсия"/>
    </sheetNames>
    <sheetDataSet>
      <sheetData sheetId="0"/>
      <sheetData sheetId="1"/>
      <sheetData sheetId="2"/>
      <sheetData sheetId="3"/>
      <sheetData sheetId="4">
        <row r="6">
          <cell r="E6">
            <v>24272623.5</v>
          </cell>
        </row>
        <row r="7">
          <cell r="E7">
            <v>19511282.028169997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">
          <cell r="AJ12">
            <v>5519010.2999999998</v>
          </cell>
        </row>
        <row r="14">
          <cell r="AJ14">
            <v>3284692.41383</v>
          </cell>
        </row>
        <row r="15">
          <cell r="AJ15">
            <v>5149102.2781699998</v>
          </cell>
        </row>
        <row r="16">
          <cell r="AJ16">
            <v>2886459.53467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81"/>
  <sheetViews>
    <sheetView tabSelected="1" view="pageBreakPreview" zoomScaleNormal="100" zoomScaleSheetLayoutView="100" workbookViewId="0">
      <pane xSplit="1" ySplit="8" topLeftCell="B53" activePane="bottomRight" state="frozen"/>
      <selection pane="topRight" activeCell="B1" sqref="B1"/>
      <selection pane="bottomLeft" activeCell="A9" sqref="A9"/>
      <selection pane="bottomRight" activeCell="B58" sqref="B58"/>
    </sheetView>
  </sheetViews>
  <sheetFormatPr defaultColWidth="7" defaultRowHeight="12.75" x14ac:dyDescent="0.2"/>
  <cols>
    <col min="1" max="1" width="56.25" style="5" customWidth="1"/>
    <col min="2" max="2" width="11.5" style="5" customWidth="1"/>
    <col min="3" max="3" width="12.5" style="5" customWidth="1"/>
    <col min="4" max="4" width="10.125" style="5" customWidth="1"/>
    <col min="5" max="5" width="10.375" style="5" customWidth="1"/>
    <col min="6" max="6" width="10.25" style="5" customWidth="1"/>
    <col min="7" max="7" width="10.375" style="1" customWidth="1"/>
    <col min="8" max="8" width="9.75" style="1" customWidth="1"/>
    <col min="9" max="9" width="9.375" style="1" customWidth="1"/>
    <col min="10" max="10" width="11.25" style="1" customWidth="1"/>
    <col min="11" max="11" width="7.625" style="1" customWidth="1"/>
    <col min="12" max="12" width="6.5" style="1" customWidth="1"/>
    <col min="13" max="13" width="6.75" style="1" customWidth="1"/>
    <col min="14" max="14" width="7.375" style="1" customWidth="1"/>
    <col min="15" max="15" width="16" style="1" customWidth="1"/>
    <col min="16" max="16384" width="7" style="1"/>
  </cols>
  <sheetData>
    <row r="1" spans="1:15" ht="15" x14ac:dyDescent="0.2">
      <c r="A1" s="66" t="s">
        <v>89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5" ht="31.5" customHeight="1" x14ac:dyDescent="0.2">
      <c r="A2" s="74" t="s">
        <v>82</v>
      </c>
      <c r="B2" s="74"/>
      <c r="C2" s="74"/>
      <c r="D2" s="74"/>
      <c r="E2" s="74"/>
      <c r="F2" s="74"/>
      <c r="G2" s="75"/>
      <c r="H2" s="75"/>
      <c r="I2" s="75"/>
      <c r="J2" s="75"/>
      <c r="K2" s="75"/>
      <c r="L2" s="75"/>
      <c r="M2" s="75"/>
      <c r="N2" s="75"/>
    </row>
    <row r="3" spans="1:15" x14ac:dyDescent="0.2">
      <c r="A3" s="76" t="s">
        <v>57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5" ht="12.75" customHeight="1" x14ac:dyDescent="0.2">
      <c r="A4" s="70" t="s">
        <v>56</v>
      </c>
      <c r="B4" s="72" t="s">
        <v>102</v>
      </c>
      <c r="C4" s="72" t="s">
        <v>80</v>
      </c>
      <c r="D4" s="70" t="s">
        <v>64</v>
      </c>
      <c r="E4" s="70" t="s">
        <v>66</v>
      </c>
      <c r="F4" s="70" t="s">
        <v>81</v>
      </c>
      <c r="G4" s="67" t="s">
        <v>10</v>
      </c>
      <c r="H4" s="67"/>
      <c r="I4" s="67"/>
      <c r="J4" s="67"/>
      <c r="K4" s="67" t="s">
        <v>12</v>
      </c>
      <c r="L4" s="67"/>
      <c r="M4" s="67"/>
      <c r="N4" s="67"/>
    </row>
    <row r="5" spans="1:15" ht="12.75" customHeight="1" x14ac:dyDescent="0.2">
      <c r="A5" s="71"/>
      <c r="B5" s="73" t="s">
        <v>103</v>
      </c>
      <c r="C5" s="73"/>
      <c r="D5" s="71"/>
      <c r="E5" s="71"/>
      <c r="F5" s="71"/>
      <c r="G5" s="67" t="s">
        <v>11</v>
      </c>
      <c r="H5" s="67"/>
      <c r="I5" s="67"/>
      <c r="J5" s="68" t="s">
        <v>85</v>
      </c>
      <c r="K5" s="67" t="s">
        <v>11</v>
      </c>
      <c r="L5" s="67"/>
      <c r="M5" s="67"/>
      <c r="N5" s="68" t="s">
        <v>85</v>
      </c>
    </row>
    <row r="6" spans="1:15" ht="38.25" x14ac:dyDescent="0.2">
      <c r="A6" s="71"/>
      <c r="B6" s="73" t="s">
        <v>104</v>
      </c>
      <c r="C6" s="73"/>
      <c r="D6" s="71"/>
      <c r="E6" s="71"/>
      <c r="F6" s="71"/>
      <c r="G6" s="21" t="s">
        <v>88</v>
      </c>
      <c r="H6" s="20" t="s">
        <v>67</v>
      </c>
      <c r="I6" s="20" t="s">
        <v>84</v>
      </c>
      <c r="J6" s="69"/>
      <c r="K6" s="55" t="s">
        <v>83</v>
      </c>
      <c r="L6" s="54" t="s">
        <v>67</v>
      </c>
      <c r="M6" s="54" t="s">
        <v>84</v>
      </c>
      <c r="N6" s="69"/>
    </row>
    <row r="7" spans="1:15" s="4" customFormat="1" x14ac:dyDescent="0.2">
      <c r="A7" s="9" t="s">
        <v>40</v>
      </c>
      <c r="B7" s="9" t="s">
        <v>41</v>
      </c>
      <c r="C7" s="8" t="s">
        <v>44</v>
      </c>
      <c r="D7" s="8" t="s">
        <v>42</v>
      </c>
      <c r="E7" s="8" t="s">
        <v>45</v>
      </c>
      <c r="F7" s="9" t="s">
        <v>6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101</v>
      </c>
    </row>
    <row r="8" spans="1:15" s="6" customFormat="1" x14ac:dyDescent="0.2">
      <c r="A8" s="56" t="s">
        <v>46</v>
      </c>
      <c r="B8" s="79">
        <f>B9+B38</f>
        <v>65292193.299999997</v>
      </c>
      <c r="C8" s="57">
        <f t="shared" ref="C8:J8" si="0">C10+C13+C22+C26+C30+C33+C37+C39+C46+C50+C53+C56+C57+C63</f>
        <v>61184959.100000001</v>
      </c>
      <c r="D8" s="57">
        <f t="shared" si="0"/>
        <v>67694248.299999997</v>
      </c>
      <c r="E8" s="57">
        <f t="shared" si="0"/>
        <v>72919831.799999997</v>
      </c>
      <c r="F8" s="57">
        <f t="shared" si="0"/>
        <v>77333567.700000003</v>
      </c>
      <c r="G8" s="57">
        <f t="shared" si="0"/>
        <v>6509289.2000000002</v>
      </c>
      <c r="H8" s="57">
        <f t="shared" si="0"/>
        <v>5225583.5</v>
      </c>
      <c r="I8" s="57">
        <f t="shared" si="0"/>
        <v>4413735.9000000004</v>
      </c>
      <c r="J8" s="57">
        <f t="shared" si="0"/>
        <v>16148608.6</v>
      </c>
      <c r="K8" s="58">
        <f t="shared" ref="K8:M9" si="1">IF(C8&lt;&gt;0,G8/C8,"-")</f>
        <v>0.106</v>
      </c>
      <c r="L8" s="58">
        <f t="shared" si="1"/>
        <v>7.6999999999999999E-2</v>
      </c>
      <c r="M8" s="58">
        <f t="shared" si="1"/>
        <v>6.0999999999999999E-2</v>
      </c>
      <c r="N8" s="58">
        <f>IF(C8&lt;&gt;0,J8/C8,"-")</f>
        <v>0.26400000000000001</v>
      </c>
      <c r="O8" s="63"/>
    </row>
    <row r="9" spans="1:15" s="6" customFormat="1" x14ac:dyDescent="0.2">
      <c r="A9" s="59" t="s">
        <v>78</v>
      </c>
      <c r="B9" s="78">
        <f>B10+B13+B22+B26+B30++B33+B37</f>
        <v>64375421.5</v>
      </c>
      <c r="C9" s="60">
        <f t="shared" ref="C9:J9" si="2">C10+C13+C22+C26+C30+C33+C37</f>
        <v>59848266.600000001</v>
      </c>
      <c r="D9" s="60">
        <f t="shared" si="2"/>
        <v>66608061.5</v>
      </c>
      <c r="E9" s="60">
        <f t="shared" si="2"/>
        <v>71832055.299999997</v>
      </c>
      <c r="F9" s="60">
        <f t="shared" si="2"/>
        <v>76246349.700000003</v>
      </c>
      <c r="G9" s="60">
        <f t="shared" si="2"/>
        <v>6759794.9000000004</v>
      </c>
      <c r="H9" s="60">
        <f t="shared" si="2"/>
        <v>5223993.8</v>
      </c>
      <c r="I9" s="60">
        <f t="shared" si="2"/>
        <v>4414294.4000000004</v>
      </c>
      <c r="J9" s="60">
        <f t="shared" si="2"/>
        <v>16398083.1</v>
      </c>
      <c r="K9" s="61">
        <f t="shared" si="1"/>
        <v>0.113</v>
      </c>
      <c r="L9" s="61">
        <f t="shared" si="1"/>
        <v>7.8E-2</v>
      </c>
      <c r="M9" s="61">
        <f t="shared" si="1"/>
        <v>6.0999999999999999E-2</v>
      </c>
      <c r="N9" s="61">
        <f>IF(C9&lt;&gt;0,J9/C9,"-")</f>
        <v>0.27400000000000002</v>
      </c>
      <c r="O9" s="63"/>
    </row>
    <row r="10" spans="1:15" s="14" customFormat="1" x14ac:dyDescent="0.2">
      <c r="A10" s="13" t="s">
        <v>47</v>
      </c>
      <c r="B10" s="77">
        <f>B11+B12</f>
        <v>43783905.5</v>
      </c>
      <c r="C10" s="26">
        <f>SUM(C11:C12)</f>
        <v>39284718.600000001</v>
      </c>
      <c r="D10" s="26">
        <f>SUM(D11:D12)</f>
        <v>44035258.700000003</v>
      </c>
      <c r="E10" s="26">
        <f t="shared" ref="E10:G10" si="3">SUM(E11:E12)</f>
        <v>46709289.399999999</v>
      </c>
      <c r="F10" s="26">
        <f t="shared" si="3"/>
        <v>49617911.5</v>
      </c>
      <c r="G10" s="26">
        <f t="shared" si="3"/>
        <v>4750540.0999999996</v>
      </c>
      <c r="H10" s="27">
        <f t="shared" ref="H10:H79" si="4">E10-D10</f>
        <v>2674030.7000000002</v>
      </c>
      <c r="I10" s="27">
        <f t="shared" ref="I10:I79" si="5">F10-E10</f>
        <v>2908622.1</v>
      </c>
      <c r="J10" s="26">
        <f t="shared" ref="J10" si="6">SUM(J11:J12)</f>
        <v>10333192.9</v>
      </c>
      <c r="K10" s="34">
        <f t="shared" ref="K10:K80" si="7">IF(C10&lt;&gt;0,G10/C10,"-")</f>
        <v>0.121</v>
      </c>
      <c r="L10" s="34">
        <f t="shared" ref="L10:L80" si="8">IF(D10&lt;&gt;0,H10/D10,"-")</f>
        <v>6.0999999999999999E-2</v>
      </c>
      <c r="M10" s="34">
        <f t="shared" ref="M10:M80" si="9">IF(E10&lt;&gt;0,I10/E10,"-")</f>
        <v>6.2E-2</v>
      </c>
      <c r="N10" s="34">
        <f t="shared" ref="N10:N80" si="10">IF(C10&lt;&gt;0,J10/C10,"-")</f>
        <v>0.26300000000000001</v>
      </c>
      <c r="O10" s="63"/>
    </row>
    <row r="11" spans="1:15" s="4" customFormat="1" x14ac:dyDescent="0.2">
      <c r="A11" s="11" t="s">
        <v>48</v>
      </c>
      <c r="B11" s="80">
        <f>'[4]Обл бюдж19-20 нал-нен,безв'!$E$6</f>
        <v>24272623.5</v>
      </c>
      <c r="C11" s="48">
        <v>19081130.5</v>
      </c>
      <c r="D11" s="25">
        <v>22705454.199999999</v>
      </c>
      <c r="E11" s="25">
        <v>24113192.300000001</v>
      </c>
      <c r="F11" s="25">
        <v>25664881</v>
      </c>
      <c r="G11" s="25">
        <f t="shared" ref="G11:G79" si="11">D11-C11</f>
        <v>3624323.7</v>
      </c>
      <c r="H11" s="25">
        <f t="shared" si="4"/>
        <v>1407738.1</v>
      </c>
      <c r="I11" s="25">
        <f t="shared" si="5"/>
        <v>1551688.7</v>
      </c>
      <c r="J11" s="25">
        <f t="shared" ref="J11:J79" si="12">F11-C11</f>
        <v>6583750.5</v>
      </c>
      <c r="K11" s="47">
        <f t="shared" si="7"/>
        <v>0.19</v>
      </c>
      <c r="L11" s="47">
        <f t="shared" si="8"/>
        <v>6.2E-2</v>
      </c>
      <c r="M11" s="47">
        <f t="shared" si="9"/>
        <v>6.4000000000000001E-2</v>
      </c>
      <c r="N11" s="47">
        <f t="shared" si="10"/>
        <v>0.34499999999999997</v>
      </c>
      <c r="O11" s="63"/>
    </row>
    <row r="12" spans="1:15" s="4" customFormat="1" x14ac:dyDescent="0.2">
      <c r="A12" s="11" t="s">
        <v>49</v>
      </c>
      <c r="B12" s="80">
        <f>'[4]Обл бюдж19-20 нал-нен,безв'!$E$7</f>
        <v>19511282</v>
      </c>
      <c r="C12" s="48">
        <v>20203588.100000001</v>
      </c>
      <c r="D12" s="25">
        <v>21329804.5</v>
      </c>
      <c r="E12" s="25">
        <v>22596097.100000001</v>
      </c>
      <c r="F12" s="25">
        <v>23953030.5</v>
      </c>
      <c r="G12" s="25">
        <f t="shared" si="11"/>
        <v>1126216.3999999999</v>
      </c>
      <c r="H12" s="25">
        <f t="shared" si="4"/>
        <v>1266292.6000000001</v>
      </c>
      <c r="I12" s="25">
        <f t="shared" si="5"/>
        <v>1356933.4</v>
      </c>
      <c r="J12" s="25">
        <f t="shared" si="12"/>
        <v>3749442.4</v>
      </c>
      <c r="K12" s="47">
        <f t="shared" si="7"/>
        <v>5.6000000000000001E-2</v>
      </c>
      <c r="L12" s="47">
        <f t="shared" si="8"/>
        <v>5.8999999999999997E-2</v>
      </c>
      <c r="M12" s="47">
        <f t="shared" si="9"/>
        <v>0.06</v>
      </c>
      <c r="N12" s="47">
        <f t="shared" si="10"/>
        <v>0.186</v>
      </c>
      <c r="O12" s="63"/>
    </row>
    <row r="13" spans="1:15" s="14" customFormat="1" ht="25.5" x14ac:dyDescent="0.2">
      <c r="A13" s="13" t="s">
        <v>50</v>
      </c>
      <c r="B13" s="26">
        <f>B14</f>
        <v>12042891.5</v>
      </c>
      <c r="C13" s="26">
        <f>C14</f>
        <v>12872090.199999999</v>
      </c>
      <c r="D13" s="26">
        <f t="shared" ref="D13:F13" si="13">D14</f>
        <v>14007998.5</v>
      </c>
      <c r="E13" s="26">
        <f t="shared" si="13"/>
        <v>16095681.4</v>
      </c>
      <c r="F13" s="26">
        <f t="shared" si="13"/>
        <v>17388303.800000001</v>
      </c>
      <c r="G13" s="27">
        <f t="shared" si="11"/>
        <v>1135908.3</v>
      </c>
      <c r="H13" s="27">
        <f t="shared" si="4"/>
        <v>2087682.9</v>
      </c>
      <c r="I13" s="27">
        <f t="shared" si="5"/>
        <v>1292622.3999999999</v>
      </c>
      <c r="J13" s="27">
        <f t="shared" si="12"/>
        <v>4516213.5999999996</v>
      </c>
      <c r="K13" s="34">
        <f t="shared" si="7"/>
        <v>8.7999999999999995E-2</v>
      </c>
      <c r="L13" s="34">
        <f t="shared" si="8"/>
        <v>0.14899999999999999</v>
      </c>
      <c r="M13" s="34">
        <f t="shared" si="9"/>
        <v>0.08</v>
      </c>
      <c r="N13" s="34">
        <f t="shared" si="10"/>
        <v>0.35099999999999998</v>
      </c>
      <c r="O13" s="63"/>
    </row>
    <row r="14" spans="1:15" s="4" customFormat="1" ht="25.5" x14ac:dyDescent="0.2">
      <c r="A14" s="11" t="s">
        <v>92</v>
      </c>
      <c r="B14" s="48">
        <v>12042891.5</v>
      </c>
      <c r="C14" s="48">
        <v>12872090.199999999</v>
      </c>
      <c r="D14" s="25">
        <f>'[1]Лист1 '!$C$19/1000</f>
        <v>14007998.5</v>
      </c>
      <c r="E14" s="25">
        <v>16095681.4</v>
      </c>
      <c r="F14" s="25">
        <v>17388303.800000001</v>
      </c>
      <c r="G14" s="25">
        <f t="shared" si="11"/>
        <v>1135908.3</v>
      </c>
      <c r="H14" s="25">
        <f t="shared" si="4"/>
        <v>2087682.9</v>
      </c>
      <c r="I14" s="25">
        <f t="shared" si="5"/>
        <v>1292622.3999999999</v>
      </c>
      <c r="J14" s="25">
        <f t="shared" si="12"/>
        <v>4516213.5999999996</v>
      </c>
      <c r="K14" s="47">
        <f t="shared" si="7"/>
        <v>8.7999999999999995E-2</v>
      </c>
      <c r="L14" s="47">
        <f t="shared" si="8"/>
        <v>0.14899999999999999</v>
      </c>
      <c r="M14" s="47">
        <f t="shared" si="9"/>
        <v>0.08</v>
      </c>
      <c r="N14" s="47">
        <f t="shared" si="10"/>
        <v>0.35099999999999998</v>
      </c>
      <c r="O14" s="63"/>
    </row>
    <row r="15" spans="1:15" s="4" customFormat="1" x14ac:dyDescent="0.2">
      <c r="A15" s="11" t="s">
        <v>90</v>
      </c>
      <c r="B15" s="80">
        <v>7739496.5999999996</v>
      </c>
      <c r="C15" s="48">
        <v>8180936.7000000002</v>
      </c>
      <c r="D15" s="25">
        <v>8554010.8000000007</v>
      </c>
      <c r="E15" s="25">
        <v>8927084.9000000004</v>
      </c>
      <c r="F15" s="25">
        <v>9300159</v>
      </c>
      <c r="G15" s="25">
        <f t="shared" si="11"/>
        <v>373074.1</v>
      </c>
      <c r="H15" s="25">
        <f t="shared" si="4"/>
        <v>373074.1</v>
      </c>
      <c r="I15" s="25">
        <f t="shared" si="5"/>
        <v>373074.1</v>
      </c>
      <c r="J15" s="25">
        <f t="shared" si="12"/>
        <v>1119222.3</v>
      </c>
      <c r="K15" s="47">
        <f t="shared" si="7"/>
        <v>4.5999999999999999E-2</v>
      </c>
      <c r="L15" s="47">
        <f t="shared" si="8"/>
        <v>4.3999999999999997E-2</v>
      </c>
      <c r="M15" s="47">
        <f t="shared" si="9"/>
        <v>4.2000000000000003E-2</v>
      </c>
      <c r="N15" s="47">
        <f t="shared" si="10"/>
        <v>0.13700000000000001</v>
      </c>
      <c r="O15" s="63"/>
    </row>
    <row r="16" spans="1:15" s="4" customFormat="1" ht="25.5" x14ac:dyDescent="0.2">
      <c r="A16" s="11" t="s">
        <v>91</v>
      </c>
      <c r="B16" s="48">
        <v>7564</v>
      </c>
      <c r="C16" s="48">
        <v>18777.400000000001</v>
      </c>
      <c r="D16" s="25">
        <v>19632.5</v>
      </c>
      <c r="E16" s="25">
        <v>20487.599999999999</v>
      </c>
      <c r="F16" s="25">
        <v>21342.7</v>
      </c>
      <c r="G16" s="25">
        <f t="shared" si="11"/>
        <v>855.1</v>
      </c>
      <c r="H16" s="25">
        <f t="shared" si="4"/>
        <v>855.1</v>
      </c>
      <c r="I16" s="25">
        <f t="shared" si="5"/>
        <v>855.1</v>
      </c>
      <c r="J16" s="25">
        <f t="shared" si="12"/>
        <v>2565.3000000000002</v>
      </c>
      <c r="K16" s="47">
        <f t="shared" si="7"/>
        <v>4.5999999999999999E-2</v>
      </c>
      <c r="L16" s="47">
        <f t="shared" si="8"/>
        <v>4.3999999999999997E-2</v>
      </c>
      <c r="M16" s="47">
        <f t="shared" si="9"/>
        <v>4.2000000000000003E-2</v>
      </c>
      <c r="N16" s="47">
        <f t="shared" si="10"/>
        <v>0.13700000000000001</v>
      </c>
      <c r="O16" s="63"/>
    </row>
    <row r="17" spans="1:15" s="4" customFormat="1" ht="78.75" customHeight="1" x14ac:dyDescent="0.2">
      <c r="A17" s="11" t="s">
        <v>93</v>
      </c>
      <c r="B17" s="48">
        <v>1048805.1000000001</v>
      </c>
      <c r="C17" s="48">
        <v>1066966</v>
      </c>
      <c r="D17" s="25">
        <v>1319551.3</v>
      </c>
      <c r="E17" s="25">
        <v>1508696.4</v>
      </c>
      <c r="F17" s="25">
        <v>1715881</v>
      </c>
      <c r="G17" s="25">
        <f t="shared" si="11"/>
        <v>252585.3</v>
      </c>
      <c r="H17" s="25">
        <f t="shared" si="4"/>
        <v>189145.1</v>
      </c>
      <c r="I17" s="25">
        <f t="shared" si="5"/>
        <v>207184.6</v>
      </c>
      <c r="J17" s="25">
        <f t="shared" si="12"/>
        <v>648915</v>
      </c>
      <c r="K17" s="47">
        <f t="shared" si="7"/>
        <v>0.23699999999999999</v>
      </c>
      <c r="L17" s="47">
        <f t="shared" si="8"/>
        <v>0.14299999999999999</v>
      </c>
      <c r="M17" s="47">
        <f t="shared" si="9"/>
        <v>0.13700000000000001</v>
      </c>
      <c r="N17" s="47">
        <f t="shared" si="10"/>
        <v>0.60799999999999998</v>
      </c>
      <c r="O17" s="63"/>
    </row>
    <row r="18" spans="1:15" s="4" customFormat="1" ht="78.75" customHeight="1" x14ac:dyDescent="0.2">
      <c r="A18" s="11" t="s">
        <v>94</v>
      </c>
      <c r="B18" s="48">
        <v>0</v>
      </c>
      <c r="C18" s="48">
        <v>10340</v>
      </c>
      <c r="D18" s="25">
        <v>53485.7</v>
      </c>
      <c r="E18" s="25">
        <v>63061.2</v>
      </c>
      <c r="F18" s="25">
        <v>74359.3</v>
      </c>
      <c r="G18" s="25">
        <f t="shared" si="11"/>
        <v>43145.7</v>
      </c>
      <c r="H18" s="25">
        <f t="shared" si="4"/>
        <v>9575.5</v>
      </c>
      <c r="I18" s="25">
        <f t="shared" si="5"/>
        <v>11298.1</v>
      </c>
      <c r="J18" s="25">
        <f t="shared" si="12"/>
        <v>64019.3</v>
      </c>
      <c r="K18" s="47">
        <f t="shared" si="7"/>
        <v>4.173</v>
      </c>
      <c r="L18" s="47">
        <f t="shared" si="8"/>
        <v>0.17899999999999999</v>
      </c>
      <c r="M18" s="47">
        <f t="shared" si="9"/>
        <v>0.17899999999999999</v>
      </c>
      <c r="N18" s="47">
        <f t="shared" si="10"/>
        <v>6.1909999999999998</v>
      </c>
      <c r="O18" s="63"/>
    </row>
    <row r="19" spans="1:15" s="4" customFormat="1" ht="64.5" customHeight="1" x14ac:dyDescent="0.2">
      <c r="A19" s="11" t="s">
        <v>95</v>
      </c>
      <c r="B19" s="48">
        <v>0</v>
      </c>
      <c r="C19" s="48">
        <v>737.9</v>
      </c>
      <c r="D19" s="25">
        <v>3983.7</v>
      </c>
      <c r="E19" s="25">
        <v>3639.8</v>
      </c>
      <c r="F19" s="25">
        <v>3326</v>
      </c>
      <c r="G19" s="25">
        <f t="shared" si="11"/>
        <v>3245.8</v>
      </c>
      <c r="H19" s="25">
        <f t="shared" si="4"/>
        <v>-343.9</v>
      </c>
      <c r="I19" s="25">
        <f t="shared" si="5"/>
        <v>-313.8</v>
      </c>
      <c r="J19" s="25">
        <f t="shared" si="12"/>
        <v>2588.1</v>
      </c>
      <c r="K19" s="47">
        <f t="shared" si="7"/>
        <v>4.399</v>
      </c>
      <c r="L19" s="47">
        <f t="shared" si="8"/>
        <v>-8.5999999999999993E-2</v>
      </c>
      <c r="M19" s="47">
        <f t="shared" si="9"/>
        <v>-8.5999999999999993E-2</v>
      </c>
      <c r="N19" s="47">
        <f>IF(C19&lt;&gt;0,J19/C19,"-")</f>
        <v>3.5070000000000001</v>
      </c>
      <c r="O19" s="63"/>
    </row>
    <row r="20" spans="1:15" s="4" customFormat="1" ht="63" customHeight="1" x14ac:dyDescent="0.2">
      <c r="A20" s="11" t="s">
        <v>96</v>
      </c>
      <c r="B20" s="48">
        <v>0</v>
      </c>
      <c r="C20" s="48">
        <v>1608.8</v>
      </c>
      <c r="D20" s="25">
        <v>3076.5</v>
      </c>
      <c r="E20" s="25">
        <v>1386.2</v>
      </c>
      <c r="F20" s="25">
        <v>624.70000000000005</v>
      </c>
      <c r="G20" s="25">
        <v>1467.7</v>
      </c>
      <c r="H20" s="25">
        <f t="shared" si="4"/>
        <v>-1690.3</v>
      </c>
      <c r="I20" s="25">
        <f t="shared" si="5"/>
        <v>-761.5</v>
      </c>
      <c r="J20" s="25">
        <f t="shared" si="12"/>
        <v>-984.1</v>
      </c>
      <c r="K20" s="47">
        <f t="shared" si="7"/>
        <v>0.91200000000000003</v>
      </c>
      <c r="L20" s="47">
        <f t="shared" si="8"/>
        <v>-0.54900000000000004</v>
      </c>
      <c r="M20" s="47">
        <f t="shared" si="9"/>
        <v>-0.54900000000000004</v>
      </c>
      <c r="N20" s="47">
        <f>IF(C20&lt;&gt;0,J20/C20,"-")</f>
        <v>-0.61199999999999999</v>
      </c>
      <c r="O20" s="63"/>
    </row>
    <row r="21" spans="1:15" s="4" customFormat="1" ht="50.25" customHeight="1" x14ac:dyDescent="0.2">
      <c r="A21" s="11" t="s">
        <v>97</v>
      </c>
      <c r="B21" s="48">
        <v>3189511.3</v>
      </c>
      <c r="C21" s="48">
        <v>3255974.8</v>
      </c>
      <c r="D21" s="25">
        <v>3732071.4</v>
      </c>
      <c r="E21" s="25">
        <v>5236047.5999999996</v>
      </c>
      <c r="F21" s="25">
        <v>5923672.7999999998</v>
      </c>
      <c r="G21" s="25">
        <v>1467.7</v>
      </c>
      <c r="H21" s="25">
        <f t="shared" si="4"/>
        <v>1503976.2</v>
      </c>
      <c r="I21" s="25">
        <f t="shared" si="5"/>
        <v>687625.2</v>
      </c>
      <c r="J21" s="25">
        <f t="shared" si="12"/>
        <v>2667698</v>
      </c>
      <c r="K21" s="47">
        <f t="shared" si="7"/>
        <v>0</v>
      </c>
      <c r="L21" s="47">
        <f t="shared" si="8"/>
        <v>0.40300000000000002</v>
      </c>
      <c r="M21" s="47">
        <f t="shared" si="9"/>
        <v>0.13100000000000001</v>
      </c>
      <c r="N21" s="47">
        <f>IF(C21&lt;&gt;0,J21/C21,"-")</f>
        <v>0.81899999999999995</v>
      </c>
      <c r="O21" s="63"/>
    </row>
    <row r="22" spans="1:15" s="14" customFormat="1" x14ac:dyDescent="0.2">
      <c r="A22" s="13" t="s">
        <v>0</v>
      </c>
      <c r="B22" s="77">
        <f>B23+B24+B25</f>
        <v>1893266.3</v>
      </c>
      <c r="C22" s="27">
        <f>C23+C24+C25</f>
        <v>1701529.7</v>
      </c>
      <c r="D22" s="27">
        <f>D23+D24+D25</f>
        <v>2385539.5</v>
      </c>
      <c r="E22" s="27">
        <f>E23+E24+E25</f>
        <v>2632204.4</v>
      </c>
      <c r="F22" s="27">
        <f>F23+F24+F25</f>
        <v>2737492.4</v>
      </c>
      <c r="G22" s="27">
        <f>G23+G24+G25</f>
        <v>684009.8</v>
      </c>
      <c r="H22" s="27">
        <f t="shared" si="4"/>
        <v>246664.9</v>
      </c>
      <c r="I22" s="27">
        <f t="shared" si="5"/>
        <v>105288</v>
      </c>
      <c r="J22" s="27">
        <f t="shared" si="12"/>
        <v>1035962.7</v>
      </c>
      <c r="K22" s="34">
        <f t="shared" si="7"/>
        <v>0.40200000000000002</v>
      </c>
      <c r="L22" s="34">
        <f t="shared" si="8"/>
        <v>0.10299999999999999</v>
      </c>
      <c r="M22" s="34">
        <f t="shared" si="9"/>
        <v>0.04</v>
      </c>
      <c r="N22" s="34">
        <f t="shared" si="10"/>
        <v>0.60899999999999999</v>
      </c>
      <c r="O22" s="63"/>
    </row>
    <row r="23" spans="1:15" s="4" customFormat="1" ht="25.5" x14ac:dyDescent="0.2">
      <c r="A23" s="11" t="s">
        <v>1</v>
      </c>
      <c r="B23" s="48">
        <v>1893265.2</v>
      </c>
      <c r="C23" s="48">
        <v>1701358.2</v>
      </c>
      <c r="D23" s="25">
        <v>2385006.2000000002</v>
      </c>
      <c r="E23" s="25">
        <v>2631649.7999999998</v>
      </c>
      <c r="F23" s="25">
        <v>2736915.6</v>
      </c>
      <c r="G23" s="25">
        <f t="shared" si="11"/>
        <v>683648</v>
      </c>
      <c r="H23" s="25">
        <f t="shared" si="4"/>
        <v>246643.6</v>
      </c>
      <c r="I23" s="25">
        <f t="shared" si="5"/>
        <v>105265.8</v>
      </c>
      <c r="J23" s="25">
        <f t="shared" si="12"/>
        <v>1035557.4</v>
      </c>
      <c r="K23" s="47">
        <f t="shared" si="7"/>
        <v>0.40200000000000002</v>
      </c>
      <c r="L23" s="47">
        <f t="shared" si="8"/>
        <v>0.10299999999999999</v>
      </c>
      <c r="M23" s="47">
        <f t="shared" si="9"/>
        <v>0.04</v>
      </c>
      <c r="N23" s="47">
        <f t="shared" si="10"/>
        <v>0.60899999999999999</v>
      </c>
      <c r="O23" s="63"/>
    </row>
    <row r="24" spans="1:15" s="4" customFormat="1" x14ac:dyDescent="0.2">
      <c r="A24" s="11" t="s">
        <v>2</v>
      </c>
      <c r="B24" s="80">
        <v>1.1000000000000001</v>
      </c>
      <c r="C24" s="48">
        <v>0.3</v>
      </c>
      <c r="D24" s="25">
        <v>0</v>
      </c>
      <c r="E24" s="25">
        <v>0</v>
      </c>
      <c r="F24" s="25">
        <v>0</v>
      </c>
      <c r="G24" s="25">
        <f t="shared" si="11"/>
        <v>-0.3</v>
      </c>
      <c r="H24" s="25">
        <f t="shared" si="4"/>
        <v>0</v>
      </c>
      <c r="I24" s="25">
        <f t="shared" si="5"/>
        <v>0</v>
      </c>
      <c r="J24" s="25">
        <f t="shared" si="12"/>
        <v>-0.3</v>
      </c>
      <c r="K24" s="47">
        <f t="shared" si="7"/>
        <v>-1</v>
      </c>
      <c r="L24" s="47" t="str">
        <f t="shared" si="8"/>
        <v>-</v>
      </c>
      <c r="M24" s="47" t="str">
        <f t="shared" si="9"/>
        <v>-</v>
      </c>
      <c r="N24" s="47">
        <f t="shared" si="10"/>
        <v>-1</v>
      </c>
      <c r="O24" s="63"/>
    </row>
    <row r="25" spans="1:15" s="4" customFormat="1" x14ac:dyDescent="0.2">
      <c r="A25" s="11" t="s">
        <v>86</v>
      </c>
      <c r="B25" s="80">
        <v>0</v>
      </c>
      <c r="C25" s="48">
        <v>171.2</v>
      </c>
      <c r="D25" s="25">
        <v>533.29999999999995</v>
      </c>
      <c r="E25" s="25">
        <v>554.6</v>
      </c>
      <c r="F25" s="25">
        <v>576.79999999999995</v>
      </c>
      <c r="G25" s="25">
        <f t="shared" si="11"/>
        <v>362.1</v>
      </c>
      <c r="H25" s="25">
        <f t="shared" si="4"/>
        <v>21.3</v>
      </c>
      <c r="I25" s="25">
        <f t="shared" si="5"/>
        <v>22.2</v>
      </c>
      <c r="J25" s="25">
        <f t="shared" si="12"/>
        <v>405.6</v>
      </c>
      <c r="K25" s="47">
        <f t="shared" si="7"/>
        <v>2.1150000000000002</v>
      </c>
      <c r="L25" s="47">
        <f t="shared" si="8"/>
        <v>0.04</v>
      </c>
      <c r="M25" s="47">
        <f t="shared" si="9"/>
        <v>0.04</v>
      </c>
      <c r="N25" s="47">
        <f t="shared" si="10"/>
        <v>2.3690000000000002</v>
      </c>
      <c r="O25" s="63"/>
    </row>
    <row r="26" spans="1:15" s="14" customFormat="1" x14ac:dyDescent="0.2">
      <c r="A26" s="13" t="s">
        <v>3</v>
      </c>
      <c r="B26" s="77">
        <f>B27+B28+B29</f>
        <v>6184863.5</v>
      </c>
      <c r="C26" s="26">
        <f>C27+C28+C29</f>
        <v>5586473.7999999998</v>
      </c>
      <c r="D26" s="26">
        <f t="shared" ref="D26:G26" si="14">D27+D28+D29</f>
        <v>5721089.7999999998</v>
      </c>
      <c r="E26" s="26">
        <f t="shared" si="14"/>
        <v>5909449.5</v>
      </c>
      <c r="F26" s="26">
        <f t="shared" si="14"/>
        <v>5989467.4000000004</v>
      </c>
      <c r="G26" s="26">
        <f t="shared" si="14"/>
        <v>134616</v>
      </c>
      <c r="H26" s="27">
        <f t="shared" si="4"/>
        <v>188359.7</v>
      </c>
      <c r="I26" s="27">
        <f t="shared" si="5"/>
        <v>80017.899999999994</v>
      </c>
      <c r="J26" s="26">
        <f t="shared" ref="J26" si="15">J27+J28+J29</f>
        <v>402993.6</v>
      </c>
      <c r="K26" s="34">
        <f t="shared" si="7"/>
        <v>2.4E-2</v>
      </c>
      <c r="L26" s="34">
        <f t="shared" si="8"/>
        <v>3.3000000000000002E-2</v>
      </c>
      <c r="M26" s="34">
        <f t="shared" si="9"/>
        <v>1.4E-2</v>
      </c>
      <c r="N26" s="34">
        <f t="shared" si="10"/>
        <v>7.1999999999999995E-2</v>
      </c>
      <c r="O26" s="63"/>
    </row>
    <row r="27" spans="1:15" s="4" customFormat="1" x14ac:dyDescent="0.2">
      <c r="A27" s="11" t="s">
        <v>4</v>
      </c>
      <c r="B27" s="80">
        <v>4771575.5</v>
      </c>
      <c r="C27" s="48">
        <v>4047641.2</v>
      </c>
      <c r="D27" s="25">
        <f>'[1]Лист1 '!$C$25/1000</f>
        <v>4178319.4</v>
      </c>
      <c r="E27" s="25">
        <v>4261904.4000000004</v>
      </c>
      <c r="F27" s="25">
        <v>4283554.3</v>
      </c>
      <c r="G27" s="25">
        <f t="shared" si="11"/>
        <v>130678.2</v>
      </c>
      <c r="H27" s="25">
        <f t="shared" si="4"/>
        <v>83585</v>
      </c>
      <c r="I27" s="25">
        <f t="shared" si="5"/>
        <v>21649.9</v>
      </c>
      <c r="J27" s="25">
        <f t="shared" si="12"/>
        <v>235913.1</v>
      </c>
      <c r="K27" s="47">
        <f t="shared" si="7"/>
        <v>3.2000000000000001E-2</v>
      </c>
      <c r="L27" s="47">
        <f t="shared" si="8"/>
        <v>0.02</v>
      </c>
      <c r="M27" s="47">
        <f t="shared" si="9"/>
        <v>5.0000000000000001E-3</v>
      </c>
      <c r="N27" s="47">
        <f t="shared" si="10"/>
        <v>5.8000000000000003E-2</v>
      </c>
      <c r="O27" s="63"/>
    </row>
    <row r="28" spans="1:15" s="4" customFormat="1" x14ac:dyDescent="0.2">
      <c r="A28" s="11" t="s">
        <v>5</v>
      </c>
      <c r="B28" s="80">
        <v>1407716.1</v>
      </c>
      <c r="C28" s="48">
        <v>1535080.5</v>
      </c>
      <c r="D28" s="25">
        <f>'[1]Лист1 '!$C$26/1000</f>
        <v>1539018.3</v>
      </c>
      <c r="E28" s="25">
        <v>1643793</v>
      </c>
      <c r="F28" s="25">
        <v>1702161</v>
      </c>
      <c r="G28" s="25">
        <f t="shared" si="11"/>
        <v>3937.8</v>
      </c>
      <c r="H28" s="25">
        <f t="shared" si="4"/>
        <v>104774.7</v>
      </c>
      <c r="I28" s="25">
        <f t="shared" si="5"/>
        <v>58368</v>
      </c>
      <c r="J28" s="25">
        <f t="shared" si="12"/>
        <v>167080.5</v>
      </c>
      <c r="K28" s="47">
        <f t="shared" si="7"/>
        <v>3.0000000000000001E-3</v>
      </c>
      <c r="L28" s="47">
        <f t="shared" si="8"/>
        <v>6.8000000000000005E-2</v>
      </c>
      <c r="M28" s="47">
        <f t="shared" si="9"/>
        <v>3.5999999999999997E-2</v>
      </c>
      <c r="N28" s="47">
        <f t="shared" si="10"/>
        <v>0.109</v>
      </c>
      <c r="O28" s="63"/>
    </row>
    <row r="29" spans="1:15" s="4" customFormat="1" x14ac:dyDescent="0.2">
      <c r="A29" s="11" t="s">
        <v>54</v>
      </c>
      <c r="B29" s="80">
        <v>5571.9</v>
      </c>
      <c r="C29" s="48">
        <v>3752.1</v>
      </c>
      <c r="D29" s="25">
        <f>'[1]Лист1 '!$C$27/1000</f>
        <v>3752.1</v>
      </c>
      <c r="E29" s="25">
        <v>3752.1</v>
      </c>
      <c r="F29" s="25">
        <v>3752.1</v>
      </c>
      <c r="G29" s="25">
        <f t="shared" si="11"/>
        <v>0</v>
      </c>
      <c r="H29" s="25">
        <f t="shared" si="4"/>
        <v>0</v>
      </c>
      <c r="I29" s="25">
        <f t="shared" si="5"/>
        <v>0</v>
      </c>
      <c r="J29" s="25">
        <f t="shared" si="12"/>
        <v>0</v>
      </c>
      <c r="K29" s="47">
        <f t="shared" si="7"/>
        <v>0</v>
      </c>
      <c r="L29" s="47">
        <f t="shared" si="8"/>
        <v>0</v>
      </c>
      <c r="M29" s="47">
        <f t="shared" si="9"/>
        <v>0</v>
      </c>
      <c r="N29" s="47">
        <f t="shared" si="10"/>
        <v>0</v>
      </c>
      <c r="O29" s="63"/>
    </row>
    <row r="30" spans="1:15" s="14" customFormat="1" ht="25.5" x14ac:dyDescent="0.2">
      <c r="A30" s="13" t="s">
        <v>20</v>
      </c>
      <c r="B30" s="26">
        <f>B31+B32</f>
        <v>214985.9</v>
      </c>
      <c r="C30" s="26">
        <f>C31+C32</f>
        <v>216175.6</v>
      </c>
      <c r="D30" s="26">
        <f t="shared" ref="D30:G30" si="16">D31+D32</f>
        <v>239198.6</v>
      </c>
      <c r="E30" s="26">
        <f t="shared" si="16"/>
        <v>264460.3</v>
      </c>
      <c r="F30" s="26">
        <f t="shared" si="16"/>
        <v>292346.59999999998</v>
      </c>
      <c r="G30" s="26">
        <f t="shared" si="16"/>
        <v>23023</v>
      </c>
      <c r="H30" s="27">
        <f t="shared" si="4"/>
        <v>25261.7</v>
      </c>
      <c r="I30" s="27">
        <f t="shared" si="5"/>
        <v>27886.3</v>
      </c>
      <c r="J30" s="27">
        <f t="shared" si="12"/>
        <v>76171</v>
      </c>
      <c r="K30" s="34">
        <f t="shared" si="7"/>
        <v>0.107</v>
      </c>
      <c r="L30" s="34">
        <f t="shared" si="8"/>
        <v>0.106</v>
      </c>
      <c r="M30" s="34">
        <f t="shared" si="9"/>
        <v>0.105</v>
      </c>
      <c r="N30" s="34">
        <f t="shared" si="10"/>
        <v>0.35199999999999998</v>
      </c>
      <c r="O30" s="63"/>
    </row>
    <row r="31" spans="1:15" s="4" customFormat="1" x14ac:dyDescent="0.2">
      <c r="A31" s="11" t="s">
        <v>21</v>
      </c>
      <c r="B31" s="48">
        <v>213749.4</v>
      </c>
      <c r="C31" s="48">
        <v>214899.8</v>
      </c>
      <c r="D31" s="25">
        <v>237887.1</v>
      </c>
      <c r="E31" s="25">
        <v>263112.09999999998</v>
      </c>
      <c r="F31" s="25">
        <v>290960.7</v>
      </c>
      <c r="G31" s="25">
        <f t="shared" si="11"/>
        <v>22987.3</v>
      </c>
      <c r="H31" s="25">
        <f t="shared" si="4"/>
        <v>25225</v>
      </c>
      <c r="I31" s="25">
        <f t="shared" si="5"/>
        <v>27848.6</v>
      </c>
      <c r="J31" s="25">
        <f t="shared" si="12"/>
        <v>76060.899999999994</v>
      </c>
      <c r="K31" s="47">
        <f t="shared" si="7"/>
        <v>0.107</v>
      </c>
      <c r="L31" s="47">
        <f t="shared" si="8"/>
        <v>0.106</v>
      </c>
      <c r="M31" s="47">
        <f t="shared" si="9"/>
        <v>0.106</v>
      </c>
      <c r="N31" s="47">
        <f t="shared" si="10"/>
        <v>0.35399999999999998</v>
      </c>
      <c r="O31" s="63"/>
    </row>
    <row r="32" spans="1:15" s="4" customFormat="1" ht="25.5" x14ac:dyDescent="0.2">
      <c r="A32" s="11" t="s">
        <v>22</v>
      </c>
      <c r="B32" s="48">
        <v>1236.5</v>
      </c>
      <c r="C32" s="48">
        <v>1275.8</v>
      </c>
      <c r="D32" s="25">
        <v>1311.5</v>
      </c>
      <c r="E32" s="25">
        <v>1348.2</v>
      </c>
      <c r="F32" s="25">
        <v>1385.9</v>
      </c>
      <c r="G32" s="25">
        <f t="shared" si="11"/>
        <v>35.700000000000003</v>
      </c>
      <c r="H32" s="25">
        <f t="shared" si="4"/>
        <v>36.700000000000003</v>
      </c>
      <c r="I32" s="25">
        <f t="shared" si="5"/>
        <v>37.700000000000003</v>
      </c>
      <c r="J32" s="25">
        <f t="shared" si="12"/>
        <v>110.1</v>
      </c>
      <c r="K32" s="47">
        <f t="shared" si="7"/>
        <v>2.8000000000000001E-2</v>
      </c>
      <c r="L32" s="47">
        <f t="shared" si="8"/>
        <v>2.8000000000000001E-2</v>
      </c>
      <c r="M32" s="47">
        <f t="shared" si="9"/>
        <v>2.8000000000000001E-2</v>
      </c>
      <c r="N32" s="47">
        <f t="shared" si="10"/>
        <v>8.5999999999999993E-2</v>
      </c>
      <c r="O32" s="63"/>
    </row>
    <row r="33" spans="1:15" s="14" customFormat="1" x14ac:dyDescent="0.2">
      <c r="A33" s="13" t="s">
        <v>23</v>
      </c>
      <c r="B33" s="26">
        <f>B34+B35+B36</f>
        <v>255301.7</v>
      </c>
      <c r="C33" s="26">
        <f>C34+C35+C36</f>
        <v>187239.3</v>
      </c>
      <c r="D33" s="26">
        <f>D34+D35+D36</f>
        <v>218951.9</v>
      </c>
      <c r="E33" s="26">
        <f>E34+E35+E36</f>
        <v>220954.8</v>
      </c>
      <c r="F33" s="26">
        <f>F34+F35+F36</f>
        <v>220817.5</v>
      </c>
      <c r="G33" s="26">
        <f>G35+G36+G34</f>
        <v>31712.6</v>
      </c>
      <c r="H33" s="26">
        <f>H35+H36</f>
        <v>2002.9</v>
      </c>
      <c r="I33" s="26">
        <f>I35+I36</f>
        <v>-137.30000000000001</v>
      </c>
      <c r="J33" s="27">
        <f>F33-C33</f>
        <v>33578.199999999997</v>
      </c>
      <c r="K33" s="34">
        <f t="shared" si="7"/>
        <v>0.16900000000000001</v>
      </c>
      <c r="L33" s="34">
        <f t="shared" si="8"/>
        <v>8.9999999999999993E-3</v>
      </c>
      <c r="M33" s="34">
        <f t="shared" si="9"/>
        <v>-1E-3</v>
      </c>
      <c r="N33" s="34">
        <f t="shared" si="10"/>
        <v>0.17899999999999999</v>
      </c>
      <c r="O33" s="63"/>
    </row>
    <row r="34" spans="1:15" s="14" customFormat="1" ht="38.25" x14ac:dyDescent="0.2">
      <c r="A34" s="11" t="s">
        <v>65</v>
      </c>
      <c r="B34" s="31">
        <v>0</v>
      </c>
      <c r="C34" s="31">
        <v>0.2</v>
      </c>
      <c r="D34" s="31">
        <v>0</v>
      </c>
      <c r="E34" s="31">
        <v>0</v>
      </c>
      <c r="F34" s="31">
        <v>0</v>
      </c>
      <c r="G34" s="31">
        <f>D34-C34</f>
        <v>-0.2</v>
      </c>
      <c r="H34" s="31">
        <f>E34-D34</f>
        <v>0</v>
      </c>
      <c r="I34" s="31">
        <f>F34-E34</f>
        <v>0</v>
      </c>
      <c r="J34" s="25">
        <f>F34-C34</f>
        <v>-0.2</v>
      </c>
      <c r="K34" s="47">
        <f>IF(C34&lt;&gt;0,G34/C34,"-")</f>
        <v>-1</v>
      </c>
      <c r="L34" s="47" t="str">
        <f>IF(D34&lt;&gt;0,H34/D34,"-")</f>
        <v>-</v>
      </c>
      <c r="M34" s="47" t="str">
        <f>IF(E34&lt;&gt;0,I34/E34,"-")</f>
        <v>-</v>
      </c>
      <c r="N34" s="47">
        <f>IF(C34&lt;&gt;0,J34/C34,"-")</f>
        <v>-1</v>
      </c>
      <c r="O34" s="63"/>
    </row>
    <row r="35" spans="1:15" s="33" customFormat="1" ht="51" x14ac:dyDescent="0.2">
      <c r="A35" s="32" t="s">
        <v>60</v>
      </c>
      <c r="B35" s="25">
        <v>20971.9</v>
      </c>
      <c r="C35" s="25">
        <v>8085.3</v>
      </c>
      <c r="D35" s="25">
        <v>21461.1</v>
      </c>
      <c r="E35" s="25">
        <v>21688.3</v>
      </c>
      <c r="F35" s="25">
        <v>21926.799999999999</v>
      </c>
      <c r="G35" s="25">
        <f t="shared" ref="G35:G36" si="17">D35-C35</f>
        <v>13375.8</v>
      </c>
      <c r="H35" s="25">
        <f t="shared" ref="H35:H36" si="18">E35-D35</f>
        <v>227.2</v>
      </c>
      <c r="I35" s="25">
        <f t="shared" ref="I35:I36" si="19">F35-E35</f>
        <v>238.5</v>
      </c>
      <c r="J35" s="25">
        <f t="shared" si="12"/>
        <v>13841.5</v>
      </c>
      <c r="K35" s="47">
        <f t="shared" ref="K35" si="20">IF(C35&lt;&gt;0,G35/C35,"-")</f>
        <v>1.6539999999999999</v>
      </c>
      <c r="L35" s="47">
        <f t="shared" ref="L35" si="21">IF(D35&lt;&gt;0,H35/D35,"-")</f>
        <v>1.0999999999999999E-2</v>
      </c>
      <c r="M35" s="47">
        <f t="shared" ref="M35" si="22">IF(E35&lt;&gt;0,I35/E35,"-")</f>
        <v>1.0999999999999999E-2</v>
      </c>
      <c r="N35" s="47">
        <f t="shared" ref="N35" si="23">IF(C35&lt;&gt;0,J35/C35,"-")</f>
        <v>1.712</v>
      </c>
      <c r="O35" s="63"/>
    </row>
    <row r="36" spans="1:15" s="4" customFormat="1" ht="25.5" x14ac:dyDescent="0.2">
      <c r="A36" s="11" t="s">
        <v>24</v>
      </c>
      <c r="B36" s="25">
        <v>234329.8</v>
      </c>
      <c r="C36" s="25">
        <v>179153.8</v>
      </c>
      <c r="D36" s="25">
        <v>197490.8</v>
      </c>
      <c r="E36" s="25">
        <v>199266.5</v>
      </c>
      <c r="F36" s="25">
        <v>198890.7</v>
      </c>
      <c r="G36" s="25">
        <f t="shared" si="17"/>
        <v>18337</v>
      </c>
      <c r="H36" s="25">
        <f t="shared" si="18"/>
        <v>1775.7</v>
      </c>
      <c r="I36" s="25">
        <f t="shared" si="19"/>
        <v>-375.8</v>
      </c>
      <c r="J36" s="25">
        <f t="shared" si="12"/>
        <v>19736.900000000001</v>
      </c>
      <c r="K36" s="47">
        <f t="shared" si="7"/>
        <v>0.10199999999999999</v>
      </c>
      <c r="L36" s="47">
        <f t="shared" si="8"/>
        <v>8.9999999999999993E-3</v>
      </c>
      <c r="M36" s="47">
        <f t="shared" si="9"/>
        <v>-2E-3</v>
      </c>
      <c r="N36" s="47">
        <f t="shared" si="10"/>
        <v>0.11</v>
      </c>
      <c r="O36" s="63"/>
    </row>
    <row r="37" spans="1:15" s="14" customFormat="1" ht="25.5" x14ac:dyDescent="0.2">
      <c r="A37" s="13" t="s">
        <v>25</v>
      </c>
      <c r="B37" s="26">
        <v>207.1</v>
      </c>
      <c r="C37" s="26">
        <v>39.4</v>
      </c>
      <c r="D37" s="27">
        <v>24.5</v>
      </c>
      <c r="E37" s="27">
        <f>'[2]Лист1 '!$C$32/1000</f>
        <v>15.5</v>
      </c>
      <c r="F37" s="27">
        <f>'[2]Лист1 '!$D$32/1000</f>
        <v>10.5</v>
      </c>
      <c r="G37" s="27">
        <f t="shared" si="11"/>
        <v>-14.9</v>
      </c>
      <c r="H37" s="27">
        <f t="shared" si="4"/>
        <v>-9</v>
      </c>
      <c r="I37" s="27">
        <f t="shared" si="5"/>
        <v>-5</v>
      </c>
      <c r="J37" s="27">
        <f t="shared" si="12"/>
        <v>-28.9</v>
      </c>
      <c r="K37" s="34">
        <f t="shared" si="7"/>
        <v>-0.378</v>
      </c>
      <c r="L37" s="34">
        <f t="shared" si="8"/>
        <v>-0.36699999999999999</v>
      </c>
      <c r="M37" s="34">
        <f t="shared" si="9"/>
        <v>-0.32300000000000001</v>
      </c>
      <c r="N37" s="34">
        <f t="shared" si="10"/>
        <v>-0.73399999999999999</v>
      </c>
      <c r="O37" s="63"/>
    </row>
    <row r="38" spans="1:15" s="14" customFormat="1" x14ac:dyDescent="0.2">
      <c r="A38" s="59" t="s">
        <v>79</v>
      </c>
      <c r="B38" s="78">
        <f>B39+B46+B50+B53+B56+B57+B63</f>
        <v>916771.8</v>
      </c>
      <c r="C38" s="60">
        <f>C39+C46+C50+C53+C56+C57+C63</f>
        <v>1336692.5</v>
      </c>
      <c r="D38" s="60">
        <f t="shared" ref="D38:I38" si="24">D39+D46+D50+D53+D56+D57+D63</f>
        <v>1086186.8</v>
      </c>
      <c r="E38" s="60">
        <f t="shared" si="24"/>
        <v>1087776.5</v>
      </c>
      <c r="F38" s="60">
        <f t="shared" si="24"/>
        <v>1087218</v>
      </c>
      <c r="G38" s="60">
        <f t="shared" si="24"/>
        <v>-250505.7</v>
      </c>
      <c r="H38" s="60">
        <f t="shared" si="24"/>
        <v>1589.7</v>
      </c>
      <c r="I38" s="60">
        <f t="shared" si="24"/>
        <v>-558.5</v>
      </c>
      <c r="J38" s="62">
        <f t="shared" si="12"/>
        <v>-249474.5</v>
      </c>
      <c r="K38" s="61">
        <f t="shared" si="7"/>
        <v>-0.187</v>
      </c>
      <c r="L38" s="61">
        <f t="shared" si="8"/>
        <v>1E-3</v>
      </c>
      <c r="M38" s="61">
        <f t="shared" si="9"/>
        <v>-1E-3</v>
      </c>
      <c r="N38" s="61">
        <f t="shared" si="10"/>
        <v>-0.187</v>
      </c>
      <c r="O38" s="63"/>
    </row>
    <row r="39" spans="1:15" s="14" customFormat="1" ht="25.5" x14ac:dyDescent="0.2">
      <c r="A39" s="13" t="s">
        <v>26</v>
      </c>
      <c r="B39" s="26">
        <f>B40+B41+B42+B43+B44+B45</f>
        <v>68325.5</v>
      </c>
      <c r="C39" s="26">
        <f>C40+C41+C42+C43+C44+C45</f>
        <v>86513.9</v>
      </c>
      <c r="D39" s="26">
        <f>SUM(D40:D45)</f>
        <v>57781.4</v>
      </c>
      <c r="E39" s="26">
        <f>SUM(E40:E45)</f>
        <v>59018.7</v>
      </c>
      <c r="F39" s="26">
        <f>SUM(F40:F45)</f>
        <v>57494.2</v>
      </c>
      <c r="G39" s="26">
        <f>SUM(G40:G45)</f>
        <v>-28732.5</v>
      </c>
      <c r="H39" s="27">
        <f t="shared" si="4"/>
        <v>1237.3</v>
      </c>
      <c r="I39" s="27">
        <f t="shared" si="5"/>
        <v>-1524.5</v>
      </c>
      <c r="J39" s="26">
        <f>SUM(J40:J45)</f>
        <v>-29019.7</v>
      </c>
      <c r="K39" s="34">
        <f t="shared" si="7"/>
        <v>-0.33200000000000002</v>
      </c>
      <c r="L39" s="34">
        <f t="shared" si="8"/>
        <v>2.1000000000000001E-2</v>
      </c>
      <c r="M39" s="34">
        <f t="shared" si="9"/>
        <v>-2.5999999999999999E-2</v>
      </c>
      <c r="N39" s="34">
        <f t="shared" si="10"/>
        <v>-0.33500000000000002</v>
      </c>
      <c r="O39" s="63"/>
    </row>
    <row r="40" spans="1:15" s="4" customFormat="1" ht="54" customHeight="1" x14ac:dyDescent="0.2">
      <c r="A40" s="11" t="s">
        <v>27</v>
      </c>
      <c r="B40" s="48">
        <v>22353.4</v>
      </c>
      <c r="C40" s="48">
        <v>29979.599999999999</v>
      </c>
      <c r="D40" s="25">
        <v>20698.8</v>
      </c>
      <c r="E40" s="25">
        <v>20723.599999999999</v>
      </c>
      <c r="F40" s="25">
        <v>20746.900000000001</v>
      </c>
      <c r="G40" s="25">
        <f t="shared" si="11"/>
        <v>-9280.7999999999993</v>
      </c>
      <c r="H40" s="25">
        <f t="shared" si="4"/>
        <v>24.8</v>
      </c>
      <c r="I40" s="25">
        <f t="shared" si="5"/>
        <v>23.3</v>
      </c>
      <c r="J40" s="25">
        <f t="shared" si="12"/>
        <v>-9232.7000000000007</v>
      </c>
      <c r="K40" s="47">
        <f t="shared" si="7"/>
        <v>-0.31</v>
      </c>
      <c r="L40" s="47">
        <f t="shared" si="8"/>
        <v>1E-3</v>
      </c>
      <c r="M40" s="47">
        <f t="shared" si="9"/>
        <v>1E-3</v>
      </c>
      <c r="N40" s="47">
        <f t="shared" si="10"/>
        <v>-0.308</v>
      </c>
      <c r="O40" s="63"/>
    </row>
    <row r="41" spans="1:15" s="4" customFormat="1" ht="16.5" customHeight="1" x14ac:dyDescent="0.2">
      <c r="A41" s="11" t="s">
        <v>28</v>
      </c>
      <c r="B41" s="49">
        <v>13701.4</v>
      </c>
      <c r="C41" s="49">
        <v>13804</v>
      </c>
      <c r="D41" s="28">
        <v>13726.8</v>
      </c>
      <c r="E41" s="28">
        <v>14349.3</v>
      </c>
      <c r="F41" s="28">
        <v>12348.5</v>
      </c>
      <c r="G41" s="25">
        <f t="shared" si="11"/>
        <v>-77.2</v>
      </c>
      <c r="H41" s="25">
        <f t="shared" si="4"/>
        <v>622.5</v>
      </c>
      <c r="I41" s="25">
        <f t="shared" si="5"/>
        <v>-2000.8</v>
      </c>
      <c r="J41" s="25">
        <f t="shared" si="12"/>
        <v>-1455.5</v>
      </c>
      <c r="K41" s="47">
        <f t="shared" si="7"/>
        <v>-6.0000000000000001E-3</v>
      </c>
      <c r="L41" s="47">
        <f t="shared" si="8"/>
        <v>4.4999999999999998E-2</v>
      </c>
      <c r="M41" s="47">
        <f t="shared" si="9"/>
        <v>-0.13900000000000001</v>
      </c>
      <c r="N41" s="47">
        <f t="shared" si="10"/>
        <v>-0.105</v>
      </c>
      <c r="O41" s="63"/>
    </row>
    <row r="42" spans="1:15" s="4" customFormat="1" ht="67.5" customHeight="1" x14ac:dyDescent="0.2">
      <c r="A42" s="11" t="s">
        <v>29</v>
      </c>
      <c r="B42" s="49">
        <v>31668.9</v>
      </c>
      <c r="C42" s="49">
        <v>40913.699999999997</v>
      </c>
      <c r="D42" s="28">
        <v>22766.1</v>
      </c>
      <c r="E42" s="28">
        <v>23146.5</v>
      </c>
      <c r="F42" s="28">
        <v>23569</v>
      </c>
      <c r="G42" s="25">
        <f>D42-C42</f>
        <v>-18147.599999999999</v>
      </c>
      <c r="H42" s="25">
        <f t="shared" si="4"/>
        <v>380.4</v>
      </c>
      <c r="I42" s="25">
        <f t="shared" si="5"/>
        <v>422.5</v>
      </c>
      <c r="J42" s="25">
        <f t="shared" si="12"/>
        <v>-17344.7</v>
      </c>
      <c r="K42" s="47">
        <f t="shared" si="7"/>
        <v>-0.44400000000000001</v>
      </c>
      <c r="L42" s="47">
        <f t="shared" si="8"/>
        <v>1.7000000000000001E-2</v>
      </c>
      <c r="M42" s="47">
        <f t="shared" si="9"/>
        <v>1.7999999999999999E-2</v>
      </c>
      <c r="N42" s="47">
        <f t="shared" si="10"/>
        <v>-0.42399999999999999</v>
      </c>
      <c r="O42" s="63"/>
    </row>
    <row r="43" spans="1:15" s="4" customFormat="1" ht="38.25" x14ac:dyDescent="0.2">
      <c r="A43" s="11" t="s">
        <v>61</v>
      </c>
      <c r="B43" s="49">
        <v>0</v>
      </c>
      <c r="C43" s="49">
        <v>22.4</v>
      </c>
      <c r="D43" s="28">
        <v>21.5</v>
      </c>
      <c r="E43" s="28">
        <v>19.899999999999999</v>
      </c>
      <c r="F43" s="28">
        <v>4.3</v>
      </c>
      <c r="G43" s="25">
        <f>D43-C43</f>
        <v>-0.9</v>
      </c>
      <c r="H43" s="25">
        <f t="shared" ref="H43" si="25">E43-D43</f>
        <v>-1.6</v>
      </c>
      <c r="I43" s="25">
        <f t="shared" ref="I43" si="26">F43-E43</f>
        <v>-15.6</v>
      </c>
      <c r="J43" s="25">
        <f t="shared" ref="J43" si="27">F43-C43</f>
        <v>-18.100000000000001</v>
      </c>
      <c r="K43" s="47">
        <f t="shared" ref="K43" si="28">IF(C43&lt;&gt;0,G43/C43,"-")</f>
        <v>-0.04</v>
      </c>
      <c r="L43" s="47">
        <f t="shared" ref="L43" si="29">IF(D43&lt;&gt;0,H43/D43,"-")</f>
        <v>-7.3999999999999996E-2</v>
      </c>
      <c r="M43" s="47">
        <f t="shared" ref="M43" si="30">IF(E43&lt;&gt;0,I43/E43,"-")</f>
        <v>-0.78400000000000003</v>
      </c>
      <c r="N43" s="47">
        <f t="shared" ref="N43" si="31">IF(C43&lt;&gt;0,J43/C43,"-")</f>
        <v>-0.80800000000000005</v>
      </c>
      <c r="O43" s="63"/>
    </row>
    <row r="44" spans="1:15" s="4" customFormat="1" ht="15.75" customHeight="1" x14ac:dyDescent="0.2">
      <c r="A44" s="11" t="s">
        <v>31</v>
      </c>
      <c r="B44" s="49">
        <v>89.2</v>
      </c>
      <c r="C44" s="49">
        <v>965.4</v>
      </c>
      <c r="D44" s="28">
        <v>100</v>
      </c>
      <c r="E44" s="28">
        <v>200</v>
      </c>
      <c r="F44" s="28">
        <v>200</v>
      </c>
      <c r="G44" s="25">
        <f t="shared" si="11"/>
        <v>-865.4</v>
      </c>
      <c r="H44" s="25">
        <f t="shared" si="4"/>
        <v>100</v>
      </c>
      <c r="I44" s="25">
        <f t="shared" si="5"/>
        <v>0</v>
      </c>
      <c r="J44" s="25">
        <f t="shared" si="12"/>
        <v>-765.4</v>
      </c>
      <c r="K44" s="47">
        <f t="shared" si="7"/>
        <v>-0.89600000000000002</v>
      </c>
      <c r="L44" s="47">
        <f t="shared" si="8"/>
        <v>1</v>
      </c>
      <c r="M44" s="47">
        <f t="shared" si="9"/>
        <v>0</v>
      </c>
      <c r="N44" s="47">
        <f t="shared" si="10"/>
        <v>-0.79300000000000004</v>
      </c>
      <c r="O44" s="63"/>
    </row>
    <row r="45" spans="1:15" s="4" customFormat="1" ht="51" x14ac:dyDescent="0.2">
      <c r="A45" s="11" t="s">
        <v>32</v>
      </c>
      <c r="B45" s="49">
        <v>512.6</v>
      </c>
      <c r="C45" s="49">
        <v>828.8</v>
      </c>
      <c r="D45" s="28">
        <v>468.2</v>
      </c>
      <c r="E45" s="28">
        <v>579.4</v>
      </c>
      <c r="F45" s="28">
        <v>625.5</v>
      </c>
      <c r="G45" s="25">
        <f t="shared" si="11"/>
        <v>-360.6</v>
      </c>
      <c r="H45" s="25">
        <f t="shared" si="4"/>
        <v>111.2</v>
      </c>
      <c r="I45" s="25">
        <f t="shared" si="5"/>
        <v>46.1</v>
      </c>
      <c r="J45" s="25">
        <f t="shared" si="12"/>
        <v>-203.3</v>
      </c>
      <c r="K45" s="47">
        <f t="shared" si="7"/>
        <v>-0.435</v>
      </c>
      <c r="L45" s="47">
        <f t="shared" si="8"/>
        <v>0.23799999999999999</v>
      </c>
      <c r="M45" s="47">
        <f t="shared" si="9"/>
        <v>0.08</v>
      </c>
      <c r="N45" s="47">
        <f t="shared" si="10"/>
        <v>-0.245</v>
      </c>
      <c r="O45" s="63"/>
    </row>
    <row r="46" spans="1:15" s="14" customFormat="1" x14ac:dyDescent="0.2">
      <c r="A46" s="13" t="s">
        <v>33</v>
      </c>
      <c r="B46" s="77">
        <f>B47+B48+B49</f>
        <v>65912</v>
      </c>
      <c r="C46" s="29">
        <f>C47+C48+C49</f>
        <v>62527.5</v>
      </c>
      <c r="D46" s="29">
        <f t="shared" ref="D46:G46" si="32">SUM(D47:D49)</f>
        <v>62161.599999999999</v>
      </c>
      <c r="E46" s="29">
        <f t="shared" si="32"/>
        <v>62223</v>
      </c>
      <c r="F46" s="29">
        <f t="shared" si="32"/>
        <v>62284.2</v>
      </c>
      <c r="G46" s="26">
        <f t="shared" si="32"/>
        <v>-365.9</v>
      </c>
      <c r="H46" s="27">
        <f t="shared" si="4"/>
        <v>61.4</v>
      </c>
      <c r="I46" s="27">
        <f t="shared" si="5"/>
        <v>61.2</v>
      </c>
      <c r="J46" s="26">
        <f t="shared" ref="J46" si="33">SUM(J47:J49)</f>
        <v>-243.3</v>
      </c>
      <c r="K46" s="34">
        <f t="shared" si="7"/>
        <v>-6.0000000000000001E-3</v>
      </c>
      <c r="L46" s="34">
        <f t="shared" si="8"/>
        <v>1E-3</v>
      </c>
      <c r="M46" s="34">
        <f t="shared" si="9"/>
        <v>1E-3</v>
      </c>
      <c r="N46" s="34">
        <f t="shared" si="10"/>
        <v>-4.0000000000000001E-3</v>
      </c>
      <c r="O46" s="63"/>
    </row>
    <row r="47" spans="1:15" s="4" customFormat="1" x14ac:dyDescent="0.2">
      <c r="A47" s="11" t="s">
        <v>34</v>
      </c>
      <c r="B47" s="49">
        <v>50093</v>
      </c>
      <c r="C47" s="49">
        <v>47455.7</v>
      </c>
      <c r="D47" s="28">
        <v>47029.5</v>
      </c>
      <c r="E47" s="28">
        <v>47029.5</v>
      </c>
      <c r="F47" s="28">
        <v>47029.5</v>
      </c>
      <c r="G47" s="25">
        <f t="shared" si="11"/>
        <v>-426.2</v>
      </c>
      <c r="H47" s="25">
        <f t="shared" si="4"/>
        <v>0</v>
      </c>
      <c r="I47" s="25">
        <f t="shared" si="5"/>
        <v>0</v>
      </c>
      <c r="J47" s="25">
        <f t="shared" si="12"/>
        <v>-426.2</v>
      </c>
      <c r="K47" s="47">
        <f t="shared" si="7"/>
        <v>-8.9999999999999993E-3</v>
      </c>
      <c r="L47" s="47">
        <f t="shared" si="8"/>
        <v>0</v>
      </c>
      <c r="M47" s="47">
        <f t="shared" si="9"/>
        <v>0</v>
      </c>
      <c r="N47" s="47">
        <f t="shared" si="10"/>
        <v>-8.9999999999999993E-3</v>
      </c>
      <c r="O47" s="63"/>
    </row>
    <row r="48" spans="1:15" s="4" customFormat="1" x14ac:dyDescent="0.2">
      <c r="A48" s="11" t="s">
        <v>35</v>
      </c>
      <c r="B48" s="49">
        <v>3087</v>
      </c>
      <c r="C48" s="49">
        <v>873.8</v>
      </c>
      <c r="D48" s="28">
        <v>934.1</v>
      </c>
      <c r="E48" s="28">
        <v>995.5</v>
      </c>
      <c r="F48" s="28">
        <v>1056.7</v>
      </c>
      <c r="G48" s="25">
        <f t="shared" si="11"/>
        <v>60.3</v>
      </c>
      <c r="H48" s="25">
        <f t="shared" si="4"/>
        <v>61.4</v>
      </c>
      <c r="I48" s="25">
        <f t="shared" si="5"/>
        <v>61.2</v>
      </c>
      <c r="J48" s="25">
        <f t="shared" si="12"/>
        <v>182.9</v>
      </c>
      <c r="K48" s="47">
        <f t="shared" si="7"/>
        <v>6.9000000000000006E-2</v>
      </c>
      <c r="L48" s="47">
        <f t="shared" si="8"/>
        <v>6.6000000000000003E-2</v>
      </c>
      <c r="M48" s="47">
        <f t="shared" si="9"/>
        <v>6.0999999999999999E-2</v>
      </c>
      <c r="N48" s="47">
        <f t="shared" si="10"/>
        <v>0.20899999999999999</v>
      </c>
      <c r="O48" s="63"/>
    </row>
    <row r="49" spans="1:15" s="4" customFormat="1" x14ac:dyDescent="0.2">
      <c r="A49" s="11" t="s">
        <v>36</v>
      </c>
      <c r="B49" s="49">
        <v>12732</v>
      </c>
      <c r="C49" s="49">
        <v>14198</v>
      </c>
      <c r="D49" s="28">
        <v>14198</v>
      </c>
      <c r="E49" s="28">
        <v>14198</v>
      </c>
      <c r="F49" s="28">
        <v>14198</v>
      </c>
      <c r="G49" s="25">
        <f t="shared" si="11"/>
        <v>0</v>
      </c>
      <c r="H49" s="25">
        <f t="shared" si="4"/>
        <v>0</v>
      </c>
      <c r="I49" s="25">
        <f t="shared" si="5"/>
        <v>0</v>
      </c>
      <c r="J49" s="25">
        <f t="shared" si="12"/>
        <v>0</v>
      </c>
      <c r="K49" s="47">
        <f t="shared" si="7"/>
        <v>0</v>
      </c>
      <c r="L49" s="47">
        <f t="shared" si="8"/>
        <v>0</v>
      </c>
      <c r="M49" s="47">
        <f t="shared" si="9"/>
        <v>0</v>
      </c>
      <c r="N49" s="47">
        <f t="shared" si="10"/>
        <v>0</v>
      </c>
      <c r="O49" s="63"/>
    </row>
    <row r="50" spans="1:15" s="14" customFormat="1" ht="25.5" x14ac:dyDescent="0.2">
      <c r="A50" s="13" t="s">
        <v>55</v>
      </c>
      <c r="B50" s="30">
        <f>B51+B52</f>
        <v>111128.6</v>
      </c>
      <c r="C50" s="30">
        <f>C51+C52</f>
        <v>102757.8</v>
      </c>
      <c r="D50" s="30">
        <f t="shared" ref="D50:F50" si="34">D51+D52</f>
        <v>76177.3</v>
      </c>
      <c r="E50" s="30">
        <f t="shared" si="34"/>
        <v>78283.199999999997</v>
      </c>
      <c r="F50" s="30">
        <f t="shared" si="34"/>
        <v>79240.600000000006</v>
      </c>
      <c r="G50" s="27">
        <f t="shared" si="11"/>
        <v>-26580.5</v>
      </c>
      <c r="H50" s="27">
        <f t="shared" si="4"/>
        <v>2105.9</v>
      </c>
      <c r="I50" s="27">
        <f t="shared" si="5"/>
        <v>957.4</v>
      </c>
      <c r="J50" s="27">
        <f t="shared" si="12"/>
        <v>-23517.200000000001</v>
      </c>
      <c r="K50" s="34">
        <f t="shared" si="7"/>
        <v>-0.25900000000000001</v>
      </c>
      <c r="L50" s="34">
        <f t="shared" si="8"/>
        <v>2.8000000000000001E-2</v>
      </c>
      <c r="M50" s="34">
        <f t="shared" si="9"/>
        <v>1.2E-2</v>
      </c>
      <c r="N50" s="34">
        <f t="shared" si="10"/>
        <v>-0.22900000000000001</v>
      </c>
      <c r="O50" s="63"/>
    </row>
    <row r="51" spans="1:15" s="16" customFormat="1" x14ac:dyDescent="0.2">
      <c r="A51" s="11" t="s">
        <v>58</v>
      </c>
      <c r="B51" s="80">
        <v>21011.9</v>
      </c>
      <c r="C51" s="49">
        <v>19933.099999999999</v>
      </c>
      <c r="D51" s="28">
        <v>24370.7</v>
      </c>
      <c r="E51" s="28">
        <v>26131.1</v>
      </c>
      <c r="F51" s="28">
        <v>26355.3</v>
      </c>
      <c r="G51" s="25">
        <f t="shared" si="11"/>
        <v>4437.6000000000004</v>
      </c>
      <c r="H51" s="25">
        <f t="shared" ref="H51:H52" si="35">E51-D51</f>
        <v>1760.4</v>
      </c>
      <c r="I51" s="25">
        <f t="shared" ref="I51:I52" si="36">F51-E51</f>
        <v>224.2</v>
      </c>
      <c r="J51" s="25">
        <f t="shared" ref="J51:J52" si="37">F51-C51</f>
        <v>6422.2</v>
      </c>
      <c r="K51" s="47">
        <f t="shared" ref="K51:K52" si="38">IF(C51&lt;&gt;0,G51/C51,"-")</f>
        <v>0.223</v>
      </c>
      <c r="L51" s="47">
        <f t="shared" ref="L51:L52" si="39">IF(D51&lt;&gt;0,H51/D51,"-")</f>
        <v>7.1999999999999995E-2</v>
      </c>
      <c r="M51" s="47">
        <f t="shared" ref="M51:M52" si="40">IF(E51&lt;&gt;0,I51/E51,"-")</f>
        <v>8.9999999999999993E-3</v>
      </c>
      <c r="N51" s="47">
        <f t="shared" ref="N51:N52" si="41">IF(C51&lt;&gt;0,J51/C51,"-")</f>
        <v>0.32200000000000001</v>
      </c>
      <c r="O51" s="63"/>
    </row>
    <row r="52" spans="1:15" s="16" customFormat="1" x14ac:dyDescent="0.2">
      <c r="A52" s="11" t="s">
        <v>59</v>
      </c>
      <c r="B52" s="80">
        <v>90116.7</v>
      </c>
      <c r="C52" s="49">
        <v>82824.7</v>
      </c>
      <c r="D52" s="28">
        <v>51806.6</v>
      </c>
      <c r="E52" s="28">
        <v>52152.1</v>
      </c>
      <c r="F52" s="28">
        <v>52885.3</v>
      </c>
      <c r="G52" s="25">
        <f t="shared" si="11"/>
        <v>-31018.1</v>
      </c>
      <c r="H52" s="25">
        <f t="shared" si="35"/>
        <v>345.5</v>
      </c>
      <c r="I52" s="25">
        <f t="shared" si="36"/>
        <v>733.2</v>
      </c>
      <c r="J52" s="25">
        <f t="shared" si="37"/>
        <v>-29939.4</v>
      </c>
      <c r="K52" s="47">
        <f t="shared" si="38"/>
        <v>-0.375</v>
      </c>
      <c r="L52" s="47">
        <f t="shared" si="39"/>
        <v>7.0000000000000001E-3</v>
      </c>
      <c r="M52" s="47">
        <f t="shared" si="40"/>
        <v>1.4E-2</v>
      </c>
      <c r="N52" s="47">
        <f t="shared" si="41"/>
        <v>-0.36099999999999999</v>
      </c>
      <c r="O52" s="63"/>
    </row>
    <row r="53" spans="1:15" s="14" customFormat="1" ht="25.5" x14ac:dyDescent="0.2">
      <c r="A53" s="13" t="s">
        <v>37</v>
      </c>
      <c r="B53" s="29">
        <f>B54+B55</f>
        <v>43805.599999999999</v>
      </c>
      <c r="C53" s="29">
        <f>C54+C55</f>
        <v>156965.6</v>
      </c>
      <c r="D53" s="29">
        <f t="shared" ref="D53:G53" si="42">SUM(D54:D55)</f>
        <v>1302.0999999999999</v>
      </c>
      <c r="E53" s="29">
        <f t="shared" si="42"/>
        <v>204.7</v>
      </c>
      <c r="F53" s="29">
        <f t="shared" si="42"/>
        <v>231.6</v>
      </c>
      <c r="G53" s="26">
        <f t="shared" si="42"/>
        <v>-155663.5</v>
      </c>
      <c r="H53" s="27">
        <f t="shared" si="4"/>
        <v>-1097.4000000000001</v>
      </c>
      <c r="I53" s="27">
        <f t="shared" si="5"/>
        <v>26.9</v>
      </c>
      <c r="J53" s="26">
        <f t="shared" ref="J53" si="43">SUM(J54:J55)</f>
        <v>-156734</v>
      </c>
      <c r="K53" s="34">
        <f t="shared" si="7"/>
        <v>-0.99199999999999999</v>
      </c>
      <c r="L53" s="34">
        <f t="shared" si="8"/>
        <v>-0.84299999999999997</v>
      </c>
      <c r="M53" s="34">
        <f t="shared" si="9"/>
        <v>0.13100000000000001</v>
      </c>
      <c r="N53" s="34">
        <f t="shared" si="10"/>
        <v>-0.999</v>
      </c>
      <c r="O53" s="63"/>
    </row>
    <row r="54" spans="1:15" s="4" customFormat="1" ht="63.75" x14ac:dyDescent="0.2">
      <c r="A54" s="11" t="s">
        <v>62</v>
      </c>
      <c r="B54" s="48">
        <v>34105.1</v>
      </c>
      <c r="C54" s="48">
        <v>78092.800000000003</v>
      </c>
      <c r="D54" s="25">
        <v>225.9</v>
      </c>
      <c r="E54" s="25">
        <v>204.7</v>
      </c>
      <c r="F54" s="25">
        <v>231.6</v>
      </c>
      <c r="G54" s="25">
        <f t="shared" si="11"/>
        <v>-77866.899999999994</v>
      </c>
      <c r="H54" s="25">
        <f t="shared" si="4"/>
        <v>-21.2</v>
      </c>
      <c r="I54" s="25">
        <f t="shared" si="5"/>
        <v>26.9</v>
      </c>
      <c r="J54" s="25">
        <f t="shared" si="12"/>
        <v>-77861.2</v>
      </c>
      <c r="K54" s="47">
        <f t="shared" si="7"/>
        <v>-0.997</v>
      </c>
      <c r="L54" s="47">
        <f t="shared" si="8"/>
        <v>-9.4E-2</v>
      </c>
      <c r="M54" s="47">
        <f t="shared" si="9"/>
        <v>0.13100000000000001</v>
      </c>
      <c r="N54" s="47">
        <f t="shared" si="10"/>
        <v>-0.997</v>
      </c>
      <c r="O54" s="63"/>
    </row>
    <row r="55" spans="1:15" s="4" customFormat="1" ht="51" x14ac:dyDescent="0.2">
      <c r="A55" s="11" t="s">
        <v>63</v>
      </c>
      <c r="B55" s="48">
        <v>9700.5</v>
      </c>
      <c r="C55" s="48">
        <v>78872.800000000003</v>
      </c>
      <c r="D55" s="25">
        <v>1076.2</v>
      </c>
      <c r="E55" s="25">
        <v>0</v>
      </c>
      <c r="F55" s="25">
        <v>0</v>
      </c>
      <c r="G55" s="25">
        <f t="shared" si="11"/>
        <v>-77796.600000000006</v>
      </c>
      <c r="H55" s="25">
        <f t="shared" si="4"/>
        <v>-1076.2</v>
      </c>
      <c r="I55" s="25">
        <f t="shared" si="5"/>
        <v>0</v>
      </c>
      <c r="J55" s="25">
        <f t="shared" si="12"/>
        <v>-78872.800000000003</v>
      </c>
      <c r="K55" s="47">
        <f t="shared" si="7"/>
        <v>-0.98599999999999999</v>
      </c>
      <c r="L55" s="47">
        <f t="shared" si="8"/>
        <v>-1</v>
      </c>
      <c r="M55" s="47" t="str">
        <f t="shared" si="9"/>
        <v>-</v>
      </c>
      <c r="N55" s="47">
        <f t="shared" si="10"/>
        <v>-1</v>
      </c>
      <c r="O55" s="63"/>
    </row>
    <row r="56" spans="1:15" s="14" customFormat="1" x14ac:dyDescent="0.2">
      <c r="A56" s="13" t="s">
        <v>38</v>
      </c>
      <c r="B56" s="77">
        <v>2959.1</v>
      </c>
      <c r="C56" s="26">
        <v>2267.6</v>
      </c>
      <c r="D56" s="27">
        <f>'[1]Лист1 '!$C$56/1000</f>
        <v>2108.5</v>
      </c>
      <c r="E56" s="27">
        <v>2108.5</v>
      </c>
      <c r="F56" s="27">
        <v>2108.5</v>
      </c>
      <c r="G56" s="27">
        <f t="shared" si="11"/>
        <v>-159.1</v>
      </c>
      <c r="H56" s="27">
        <f t="shared" si="4"/>
        <v>0</v>
      </c>
      <c r="I56" s="27">
        <f t="shared" si="5"/>
        <v>0</v>
      </c>
      <c r="J56" s="27">
        <f t="shared" si="12"/>
        <v>-159.1</v>
      </c>
      <c r="K56" s="34">
        <f t="shared" si="7"/>
        <v>-7.0000000000000007E-2</v>
      </c>
      <c r="L56" s="34">
        <f t="shared" si="8"/>
        <v>0</v>
      </c>
      <c r="M56" s="34">
        <f t="shared" si="9"/>
        <v>0</v>
      </c>
      <c r="N56" s="34">
        <f t="shared" si="10"/>
        <v>-7.0000000000000007E-2</v>
      </c>
      <c r="O56" s="63"/>
    </row>
    <row r="57" spans="1:15" s="14" customFormat="1" x14ac:dyDescent="0.2">
      <c r="A57" s="13" t="s">
        <v>39</v>
      </c>
      <c r="B57" s="77">
        <f>B58+B59+B60+B61+B62</f>
        <v>624352.1</v>
      </c>
      <c r="C57" s="26">
        <f>C58+C59+C60+C61+C62</f>
        <v>925660.1</v>
      </c>
      <c r="D57" s="27">
        <f>SUM(D58:D62)</f>
        <v>886655.9</v>
      </c>
      <c r="E57" s="27">
        <f>SUM(E58:E62)</f>
        <v>885938.4</v>
      </c>
      <c r="F57" s="27">
        <f>SUM(F58:F62)</f>
        <v>885858.9</v>
      </c>
      <c r="G57" s="27">
        <f t="shared" si="11"/>
        <v>-39004.199999999997</v>
      </c>
      <c r="H57" s="27">
        <f t="shared" si="4"/>
        <v>-717.5</v>
      </c>
      <c r="I57" s="27">
        <f t="shared" si="5"/>
        <v>-79.5</v>
      </c>
      <c r="J57" s="27">
        <f t="shared" si="12"/>
        <v>-39801.199999999997</v>
      </c>
      <c r="K57" s="34">
        <f t="shared" si="7"/>
        <v>-4.2000000000000003E-2</v>
      </c>
      <c r="L57" s="34">
        <f t="shared" si="8"/>
        <v>-1E-3</v>
      </c>
      <c r="M57" s="34">
        <f t="shared" si="9"/>
        <v>0</v>
      </c>
      <c r="N57" s="34">
        <f t="shared" si="10"/>
        <v>-4.2999999999999997E-2</v>
      </c>
      <c r="O57" s="63"/>
    </row>
    <row r="58" spans="1:15" s="24" customFormat="1" ht="25.5" x14ac:dyDescent="0.2">
      <c r="A58" s="22" t="s">
        <v>74</v>
      </c>
      <c r="B58" s="51">
        <v>562933.19999999995</v>
      </c>
      <c r="C58" s="51">
        <v>834137.1</v>
      </c>
      <c r="D58" s="52">
        <v>872541.5</v>
      </c>
      <c r="E58" s="52">
        <v>872395.1</v>
      </c>
      <c r="F58" s="52">
        <v>872511.8</v>
      </c>
      <c r="G58" s="25">
        <f t="shared" si="11"/>
        <v>38404.400000000001</v>
      </c>
      <c r="H58" s="52">
        <f t="shared" si="4"/>
        <v>-146.4</v>
      </c>
      <c r="I58" s="52">
        <f t="shared" si="5"/>
        <v>116.7</v>
      </c>
      <c r="J58" s="27">
        <f t="shared" si="12"/>
        <v>38374.699999999997</v>
      </c>
      <c r="K58" s="34">
        <f t="shared" si="7"/>
        <v>4.5999999999999999E-2</v>
      </c>
      <c r="L58" s="53">
        <f t="shared" si="8"/>
        <v>0</v>
      </c>
      <c r="M58" s="53">
        <f t="shared" si="9"/>
        <v>0</v>
      </c>
      <c r="N58" s="34">
        <f t="shared" si="10"/>
        <v>4.5999999999999999E-2</v>
      </c>
      <c r="O58" s="63"/>
    </row>
    <row r="59" spans="1:15" s="16" customFormat="1" ht="80.25" customHeight="1" x14ac:dyDescent="0.2">
      <c r="A59" s="22" t="s">
        <v>75</v>
      </c>
      <c r="B59" s="51">
        <v>1816.7</v>
      </c>
      <c r="C59" s="51">
        <f>'[3]ОЦЕНКА 2020'!$E$57</f>
        <v>13026.9</v>
      </c>
      <c r="D59" s="52">
        <v>7417.6</v>
      </c>
      <c r="E59" s="52">
        <v>7440.1</v>
      </c>
      <c r="F59" s="52">
        <v>7358.4</v>
      </c>
      <c r="G59" s="25">
        <f t="shared" si="11"/>
        <v>-5609.3</v>
      </c>
      <c r="H59" s="52">
        <f t="shared" si="4"/>
        <v>22.5</v>
      </c>
      <c r="I59" s="52">
        <f t="shared" si="5"/>
        <v>-81.7</v>
      </c>
      <c r="J59" s="27">
        <f t="shared" si="12"/>
        <v>-5668.5</v>
      </c>
      <c r="K59" s="34">
        <f t="shared" si="7"/>
        <v>-0.43099999999999999</v>
      </c>
      <c r="L59" s="53">
        <f t="shared" si="8"/>
        <v>3.0000000000000001E-3</v>
      </c>
      <c r="M59" s="53">
        <f t="shared" si="9"/>
        <v>-1.0999999999999999E-2</v>
      </c>
      <c r="N59" s="34">
        <f t="shared" si="10"/>
        <v>-0.435</v>
      </c>
      <c r="O59" s="63"/>
    </row>
    <row r="60" spans="1:15" s="16" customFormat="1" ht="39.75" customHeight="1" x14ac:dyDescent="0.2">
      <c r="A60" s="22" t="s">
        <v>76</v>
      </c>
      <c r="B60" s="51">
        <v>0</v>
      </c>
      <c r="C60" s="51">
        <f>'[3]ОЦЕНКА 2020'!$E$58</f>
        <v>664.5</v>
      </c>
      <c r="D60" s="52">
        <v>215.2</v>
      </c>
      <c r="E60" s="52">
        <v>215.2</v>
      </c>
      <c r="F60" s="52">
        <v>215.2</v>
      </c>
      <c r="G60" s="25">
        <f t="shared" si="11"/>
        <v>-449.3</v>
      </c>
      <c r="H60" s="52">
        <f t="shared" si="4"/>
        <v>0</v>
      </c>
      <c r="I60" s="52">
        <f t="shared" si="5"/>
        <v>0</v>
      </c>
      <c r="J60" s="27">
        <f t="shared" si="12"/>
        <v>-449.3</v>
      </c>
      <c r="K60" s="34">
        <f t="shared" si="7"/>
        <v>-0.67600000000000005</v>
      </c>
      <c r="L60" s="53">
        <f t="shared" ref="L60:L61" si="44">IF(D60&lt;&gt;0,H60/D60,"-")</f>
        <v>0</v>
      </c>
      <c r="M60" s="53">
        <f t="shared" ref="M60:M61" si="45">IF(E60&lt;&gt;0,I60/E60,"-")</f>
        <v>0</v>
      </c>
      <c r="N60" s="34">
        <f t="shared" si="10"/>
        <v>-0.67600000000000005</v>
      </c>
      <c r="O60" s="63"/>
    </row>
    <row r="61" spans="1:15" s="16" customFormat="1" ht="12" customHeight="1" x14ac:dyDescent="0.2">
      <c r="A61" s="22" t="s">
        <v>87</v>
      </c>
      <c r="B61" s="84">
        <v>55355</v>
      </c>
      <c r="C61" s="51">
        <v>76831.600000000006</v>
      </c>
      <c r="D61" s="52">
        <v>2481.6</v>
      </c>
      <c r="E61" s="52">
        <v>1888</v>
      </c>
      <c r="F61" s="52">
        <v>1773.5</v>
      </c>
      <c r="G61" s="25">
        <f t="shared" si="11"/>
        <v>-74350</v>
      </c>
      <c r="H61" s="52">
        <f t="shared" si="4"/>
        <v>-593.6</v>
      </c>
      <c r="I61" s="52">
        <f t="shared" si="5"/>
        <v>-114.5</v>
      </c>
      <c r="J61" s="27">
        <f t="shared" si="12"/>
        <v>-75058.100000000006</v>
      </c>
      <c r="K61" s="34">
        <f t="shared" si="7"/>
        <v>-0.96799999999999997</v>
      </c>
      <c r="L61" s="53">
        <f t="shared" si="44"/>
        <v>-0.23899999999999999</v>
      </c>
      <c r="M61" s="53">
        <f t="shared" si="45"/>
        <v>-6.0999999999999999E-2</v>
      </c>
      <c r="N61" s="34">
        <f t="shared" si="10"/>
        <v>-0.97699999999999998</v>
      </c>
      <c r="O61" s="63"/>
    </row>
    <row r="62" spans="1:15" s="16" customFormat="1" x14ac:dyDescent="0.2">
      <c r="A62" s="22" t="s">
        <v>77</v>
      </c>
      <c r="B62" s="84">
        <v>4247.2</v>
      </c>
      <c r="C62" s="31">
        <f>'[3]ОЦЕНКА 2020'!$E$60</f>
        <v>1000</v>
      </c>
      <c r="D62" s="25">
        <v>4000</v>
      </c>
      <c r="E62" s="25">
        <v>4000</v>
      </c>
      <c r="F62" s="25">
        <v>4000</v>
      </c>
      <c r="G62" s="25">
        <f t="shared" si="11"/>
        <v>3000</v>
      </c>
      <c r="H62" s="52">
        <f t="shared" si="4"/>
        <v>0</v>
      </c>
      <c r="I62" s="25">
        <f>F62-E62</f>
        <v>0</v>
      </c>
      <c r="J62" s="27">
        <f t="shared" si="12"/>
        <v>3000</v>
      </c>
      <c r="K62" s="34">
        <f t="shared" si="7"/>
        <v>3</v>
      </c>
      <c r="L62" s="47">
        <f>IF(D62&lt;&gt;0,H62/D62,"-")</f>
        <v>0</v>
      </c>
      <c r="M62" s="47">
        <f>IF(E62&lt;&gt;0,I62/E62,"-")</f>
        <v>0</v>
      </c>
      <c r="N62" s="34">
        <f t="shared" si="10"/>
        <v>3</v>
      </c>
      <c r="O62" s="63"/>
    </row>
    <row r="63" spans="1:15" s="14" customFormat="1" ht="17.25" customHeight="1" x14ac:dyDescent="0.2">
      <c r="A63" s="15" t="s">
        <v>7</v>
      </c>
      <c r="B63" s="36">
        <v>288.89999999999998</v>
      </c>
      <c r="C63" s="36">
        <v>0</v>
      </c>
      <c r="D63" s="37">
        <v>0</v>
      </c>
      <c r="E63" s="27">
        <v>0</v>
      </c>
      <c r="F63" s="27">
        <v>0</v>
      </c>
      <c r="G63" s="27">
        <f t="shared" si="11"/>
        <v>0</v>
      </c>
      <c r="H63" s="27">
        <f t="shared" si="4"/>
        <v>0</v>
      </c>
      <c r="I63" s="27">
        <f t="shared" si="5"/>
        <v>0</v>
      </c>
      <c r="J63" s="27">
        <f t="shared" si="12"/>
        <v>0</v>
      </c>
      <c r="K63" s="34">
        <v>0</v>
      </c>
      <c r="L63" s="38">
        <v>0</v>
      </c>
      <c r="M63" s="39">
        <v>0</v>
      </c>
      <c r="N63" s="34">
        <v>0</v>
      </c>
      <c r="O63" s="85"/>
    </row>
    <row r="64" spans="1:15" s="7" customFormat="1" x14ac:dyDescent="0.2">
      <c r="A64" s="10" t="s">
        <v>43</v>
      </c>
      <c r="B64" s="81">
        <v>17022269.699999999</v>
      </c>
      <c r="C64" s="40">
        <f>C65+C73+C76+C77+C78+C79</f>
        <v>27140643.800000001</v>
      </c>
      <c r="D64" s="40">
        <f>D65+D73+D76+D77+D78+D79</f>
        <v>16362816.6</v>
      </c>
      <c r="E64" s="40">
        <f>E65+E73+E76+E77+E78+E79</f>
        <v>12157962.9</v>
      </c>
      <c r="F64" s="40">
        <f>F65+F73+F76+F77+F78+F79</f>
        <v>12302696.699999999</v>
      </c>
      <c r="G64" s="41">
        <f>D64-C64</f>
        <v>-10777827.199999999</v>
      </c>
      <c r="H64" s="40">
        <f>H65+H73+H76+H77+H78+H79</f>
        <v>-4204853.7</v>
      </c>
      <c r="I64" s="40">
        <f>I65+I73+I76+I77+I78+I79</f>
        <v>144733.79999999999</v>
      </c>
      <c r="J64" s="40">
        <f>J65+J73+J76+J77+J78+J79</f>
        <v>-14837947.1</v>
      </c>
      <c r="K64" s="35">
        <f t="shared" si="7"/>
        <v>-0.39700000000000002</v>
      </c>
      <c r="L64" s="35">
        <f t="shared" si="8"/>
        <v>-0.25700000000000001</v>
      </c>
      <c r="M64" s="35">
        <f t="shared" si="9"/>
        <v>1.2E-2</v>
      </c>
      <c r="N64" s="35">
        <f t="shared" si="10"/>
        <v>-0.54700000000000004</v>
      </c>
      <c r="O64" s="85"/>
    </row>
    <row r="65" spans="1:15" s="18" customFormat="1" ht="27.75" customHeight="1" x14ac:dyDescent="0.2">
      <c r="A65" s="17" t="s">
        <v>100</v>
      </c>
      <c r="B65" s="42">
        <v>16452337.6</v>
      </c>
      <c r="C65" s="42">
        <v>26395469.199999999</v>
      </c>
      <c r="D65" s="42">
        <f>'[1]Лист1 '!$C$67/1000</f>
        <v>16096784.9</v>
      </c>
      <c r="E65" s="42">
        <f>'[2]Лист1 '!$C$64/1000</f>
        <v>12096838.5</v>
      </c>
      <c r="F65" s="42">
        <f>'[2]Лист1 '!$D$64/1000</f>
        <v>12241572.300000001</v>
      </c>
      <c r="G65" s="43">
        <f t="shared" ref="G65:G72" si="46">D65-C65</f>
        <v>-10298684.300000001</v>
      </c>
      <c r="H65" s="43">
        <f t="shared" ref="H65:H72" si="47">E65-D65</f>
        <v>-3999946.4</v>
      </c>
      <c r="I65" s="43">
        <f t="shared" ref="I65:I72" si="48">F65-E65</f>
        <v>144733.79999999999</v>
      </c>
      <c r="J65" s="43">
        <f t="shared" si="12"/>
        <v>-14153896.9</v>
      </c>
      <c r="K65" s="44">
        <f t="shared" si="7"/>
        <v>-0.39</v>
      </c>
      <c r="L65" s="44">
        <f t="shared" si="8"/>
        <v>-0.248</v>
      </c>
      <c r="M65" s="44">
        <f t="shared" si="9"/>
        <v>1.2E-2</v>
      </c>
      <c r="N65" s="44">
        <f t="shared" si="10"/>
        <v>-0.53600000000000003</v>
      </c>
      <c r="O65" s="85"/>
    </row>
    <row r="66" spans="1:15" s="18" customFormat="1" ht="18" customHeight="1" x14ac:dyDescent="0.2">
      <c r="A66" s="64" t="s">
        <v>98</v>
      </c>
      <c r="B66" s="42">
        <f>B67+B68+B69+B70</f>
        <v>15507647.6</v>
      </c>
      <c r="C66" s="42">
        <v>16839264.5</v>
      </c>
      <c r="D66" s="42">
        <v>15935709.199999999</v>
      </c>
      <c r="E66" s="42">
        <v>11926183.1</v>
      </c>
      <c r="F66" s="42">
        <v>12062894.5</v>
      </c>
      <c r="G66" s="43">
        <f t="shared" si="46"/>
        <v>-903555.3</v>
      </c>
      <c r="H66" s="43">
        <f t="shared" si="47"/>
        <v>-4009526.1</v>
      </c>
      <c r="I66" s="43">
        <f t="shared" si="48"/>
        <v>136711.4</v>
      </c>
      <c r="J66" s="43">
        <f t="shared" si="12"/>
        <v>-4776370</v>
      </c>
      <c r="K66" s="44">
        <f t="shared" si="7"/>
        <v>-5.3999999999999999E-2</v>
      </c>
      <c r="L66" s="44">
        <f t="shared" si="8"/>
        <v>-0.252</v>
      </c>
      <c r="M66" s="44">
        <f t="shared" si="9"/>
        <v>1.0999999999999999E-2</v>
      </c>
      <c r="N66" s="44">
        <f t="shared" si="10"/>
        <v>-0.28399999999999997</v>
      </c>
      <c r="O66" s="85"/>
    </row>
    <row r="67" spans="1:15" s="18" customFormat="1" ht="27.75" customHeight="1" x14ac:dyDescent="0.2">
      <c r="A67" s="17" t="s">
        <v>68</v>
      </c>
      <c r="B67" s="42">
        <v>3243239.4</v>
      </c>
      <c r="C67" s="42">
        <f>'[4]Безвозмезд 17-22'!$AJ$12</f>
        <v>5519010.2999999998</v>
      </c>
      <c r="D67" s="42">
        <f>'[1]Лист1 '!$C$68/1000</f>
        <v>611476.30000000005</v>
      </c>
      <c r="E67" s="42">
        <v>0</v>
      </c>
      <c r="F67" s="42">
        <v>0</v>
      </c>
      <c r="G67" s="43">
        <f t="shared" si="46"/>
        <v>-4907534</v>
      </c>
      <c r="H67" s="43">
        <f t="shared" si="47"/>
        <v>-611476.30000000005</v>
      </c>
      <c r="I67" s="43">
        <f t="shared" si="48"/>
        <v>0</v>
      </c>
      <c r="J67" s="43">
        <f t="shared" si="12"/>
        <v>-5519010.2999999998</v>
      </c>
      <c r="K67" s="44">
        <f t="shared" si="7"/>
        <v>-0.88900000000000001</v>
      </c>
      <c r="L67" s="44">
        <f t="shared" si="8"/>
        <v>-1</v>
      </c>
      <c r="M67" s="44" t="str">
        <f t="shared" si="9"/>
        <v>-</v>
      </c>
      <c r="N67" s="44">
        <f t="shared" si="10"/>
        <v>-1</v>
      </c>
      <c r="O67" s="85"/>
    </row>
    <row r="68" spans="1:15" s="18" customFormat="1" ht="27.75" customHeight="1" x14ac:dyDescent="0.2">
      <c r="A68" s="17" t="s">
        <v>69</v>
      </c>
      <c r="B68" s="42">
        <v>4103204.6</v>
      </c>
      <c r="C68" s="42">
        <f>'[4]Безвозмезд 17-22'!$AJ$14</f>
        <v>3284692.4</v>
      </c>
      <c r="D68" s="42">
        <v>6264058.2000000002</v>
      </c>
      <c r="E68" s="42">
        <v>3792151.8</v>
      </c>
      <c r="F68" s="42">
        <v>4034946.6</v>
      </c>
      <c r="G68" s="43">
        <f t="shared" si="46"/>
        <v>2979365.8</v>
      </c>
      <c r="H68" s="43">
        <f t="shared" si="47"/>
        <v>-2471906.4</v>
      </c>
      <c r="I68" s="43">
        <f t="shared" si="48"/>
        <v>242794.8</v>
      </c>
      <c r="J68" s="43">
        <f t="shared" si="12"/>
        <v>750254.2</v>
      </c>
      <c r="K68" s="44">
        <f t="shared" si="7"/>
        <v>0.90700000000000003</v>
      </c>
      <c r="L68" s="44">
        <f t="shared" si="8"/>
        <v>-0.39500000000000002</v>
      </c>
      <c r="M68" s="44">
        <f t="shared" si="9"/>
        <v>6.4000000000000001E-2</v>
      </c>
      <c r="N68" s="44">
        <f t="shared" si="10"/>
        <v>0.22800000000000001</v>
      </c>
      <c r="O68" s="63"/>
    </row>
    <row r="69" spans="1:15" s="18" customFormat="1" ht="27.75" customHeight="1" x14ac:dyDescent="0.2">
      <c r="A69" s="17" t="s">
        <v>70</v>
      </c>
      <c r="B69" s="42">
        <v>5521311.7000000002</v>
      </c>
      <c r="C69" s="42">
        <f>'[4]Безвозмезд 17-22'!$AJ$15</f>
        <v>5149102.3</v>
      </c>
      <c r="D69" s="42">
        <f>'[1]Лист1 '!$C$70/1000</f>
        <v>7646801.2000000002</v>
      </c>
      <c r="E69" s="42">
        <f>'[2]Лист1 '!$C$66/1000</f>
        <v>7401816.9000000004</v>
      </c>
      <c r="F69" s="42">
        <f>'[2]Лист1 '!$D$66/1000</f>
        <v>7545963.7000000002</v>
      </c>
      <c r="G69" s="43">
        <f t="shared" si="46"/>
        <v>2497698.9</v>
      </c>
      <c r="H69" s="43">
        <f t="shared" si="47"/>
        <v>-244984.3</v>
      </c>
      <c r="I69" s="43">
        <f t="shared" si="48"/>
        <v>144146.79999999999</v>
      </c>
      <c r="J69" s="43">
        <f t="shared" si="12"/>
        <v>2396861.4</v>
      </c>
      <c r="K69" s="44">
        <f t="shared" si="7"/>
        <v>0.48499999999999999</v>
      </c>
      <c r="L69" s="44">
        <f t="shared" si="8"/>
        <v>-3.2000000000000001E-2</v>
      </c>
      <c r="M69" s="44">
        <f t="shared" si="9"/>
        <v>1.9E-2</v>
      </c>
      <c r="N69" s="44">
        <f t="shared" si="10"/>
        <v>0.46500000000000002</v>
      </c>
      <c r="O69" s="63"/>
    </row>
    <row r="70" spans="1:15" s="18" customFormat="1" ht="27.75" customHeight="1" x14ac:dyDescent="0.2">
      <c r="A70" s="17" t="s">
        <v>71</v>
      </c>
      <c r="B70" s="42">
        <v>2639891.9</v>
      </c>
      <c r="C70" s="42">
        <f>'[4]Безвозмезд 17-22'!$AJ$16</f>
        <v>2886459.5</v>
      </c>
      <c r="D70" s="42">
        <f>'[1]Лист1 '!$C$71/1000</f>
        <v>1413373.5</v>
      </c>
      <c r="E70" s="42">
        <f>'[2]Лист1 '!$C$67/1000</f>
        <v>732214.4</v>
      </c>
      <c r="F70" s="42">
        <f>'[2]Лист1 '!$D$67/1000</f>
        <v>481984.2</v>
      </c>
      <c r="G70" s="43">
        <f t="shared" si="46"/>
        <v>-1473086</v>
      </c>
      <c r="H70" s="43">
        <f t="shared" si="47"/>
        <v>-681159.1</v>
      </c>
      <c r="I70" s="43">
        <f t="shared" si="48"/>
        <v>-250230.2</v>
      </c>
      <c r="J70" s="43">
        <f t="shared" si="12"/>
        <v>-2404475.2999999998</v>
      </c>
      <c r="K70" s="44">
        <f t="shared" si="7"/>
        <v>-0.51</v>
      </c>
      <c r="L70" s="44">
        <f t="shared" si="8"/>
        <v>-0.48199999999999998</v>
      </c>
      <c r="M70" s="44">
        <f t="shared" si="9"/>
        <v>-0.34200000000000003</v>
      </c>
      <c r="N70" s="44">
        <f t="shared" si="10"/>
        <v>-0.83299999999999996</v>
      </c>
      <c r="O70" s="63"/>
    </row>
    <row r="71" spans="1:15" s="18" customFormat="1" ht="16.5" customHeight="1" x14ac:dyDescent="0.2">
      <c r="A71" s="65" t="s">
        <v>99</v>
      </c>
      <c r="B71" s="42">
        <v>194528.4</v>
      </c>
      <c r="C71" s="42">
        <v>180617.1</v>
      </c>
      <c r="D71" s="42">
        <v>161075.70000000001</v>
      </c>
      <c r="E71" s="42">
        <v>170655.4</v>
      </c>
      <c r="F71" s="42">
        <v>178677.8</v>
      </c>
      <c r="G71" s="43">
        <f t="shared" si="46"/>
        <v>-19541.400000000001</v>
      </c>
      <c r="H71" s="43">
        <f t="shared" si="47"/>
        <v>9579.7000000000007</v>
      </c>
      <c r="I71" s="43">
        <f t="shared" si="48"/>
        <v>8022.4</v>
      </c>
      <c r="J71" s="43">
        <f t="shared" si="12"/>
        <v>-1939.3</v>
      </c>
      <c r="K71" s="44">
        <f t="shared" si="7"/>
        <v>-0.108</v>
      </c>
      <c r="L71" s="44">
        <f t="shared" si="8"/>
        <v>5.8999999999999997E-2</v>
      </c>
      <c r="M71" s="44">
        <f t="shared" si="9"/>
        <v>4.7E-2</v>
      </c>
      <c r="N71" s="44">
        <f t="shared" si="10"/>
        <v>-1.0999999999999999E-2</v>
      </c>
      <c r="O71" s="63"/>
    </row>
    <row r="72" spans="1:15" s="18" customFormat="1" ht="16.5" customHeight="1" x14ac:dyDescent="0.2">
      <c r="A72" s="65" t="s">
        <v>105</v>
      </c>
      <c r="B72" s="42">
        <v>750000</v>
      </c>
      <c r="C72" s="42">
        <v>0</v>
      </c>
      <c r="D72" s="42">
        <v>0</v>
      </c>
      <c r="E72" s="42">
        <v>0</v>
      </c>
      <c r="F72" s="42">
        <v>0</v>
      </c>
      <c r="G72" s="43">
        <f t="shared" si="46"/>
        <v>0</v>
      </c>
      <c r="H72" s="43">
        <f t="shared" si="47"/>
        <v>0</v>
      </c>
      <c r="I72" s="43">
        <f t="shared" si="48"/>
        <v>0</v>
      </c>
      <c r="J72" s="43">
        <f t="shared" si="12"/>
        <v>0</v>
      </c>
      <c r="K72" s="44" t="str">
        <f t="shared" si="7"/>
        <v>-</v>
      </c>
      <c r="L72" s="44" t="str">
        <f t="shared" si="8"/>
        <v>-</v>
      </c>
      <c r="M72" s="44" t="str">
        <f t="shared" si="9"/>
        <v>-</v>
      </c>
      <c r="N72" s="44" t="str">
        <f t="shared" si="10"/>
        <v>-</v>
      </c>
      <c r="O72" s="63"/>
    </row>
    <row r="73" spans="1:15" s="18" customFormat="1" ht="28.5" customHeight="1" x14ac:dyDescent="0.2">
      <c r="A73" s="19" t="s">
        <v>9</v>
      </c>
      <c r="B73" s="45">
        <f>B74+B75</f>
        <v>348674.1</v>
      </c>
      <c r="C73" s="45">
        <v>587477.5</v>
      </c>
      <c r="D73" s="45">
        <f>'[1]Лист1 '!$C$72/1000</f>
        <v>209847.3</v>
      </c>
      <c r="E73" s="45">
        <f>E74+E75</f>
        <v>4940</v>
      </c>
      <c r="F73" s="45">
        <f>F74+F75</f>
        <v>4940</v>
      </c>
      <c r="G73" s="43">
        <f t="shared" si="11"/>
        <v>-377630.2</v>
      </c>
      <c r="H73" s="43">
        <f t="shared" si="4"/>
        <v>-204907.3</v>
      </c>
      <c r="I73" s="43">
        <f t="shared" si="5"/>
        <v>0</v>
      </c>
      <c r="J73" s="43">
        <f t="shared" si="12"/>
        <v>-582537.5</v>
      </c>
      <c r="K73" s="44">
        <f t="shared" si="7"/>
        <v>-0.64300000000000002</v>
      </c>
      <c r="L73" s="44">
        <f t="shared" si="8"/>
        <v>-0.97599999999999998</v>
      </c>
      <c r="M73" s="44">
        <f t="shared" si="9"/>
        <v>0</v>
      </c>
      <c r="N73" s="44">
        <f t="shared" si="10"/>
        <v>-0.99199999999999999</v>
      </c>
      <c r="O73" s="63"/>
    </row>
    <row r="74" spans="1:15" s="23" customFormat="1" ht="28.5" customHeight="1" x14ac:dyDescent="0.2">
      <c r="A74" s="50" t="s">
        <v>72</v>
      </c>
      <c r="B74" s="31">
        <v>339674.1</v>
      </c>
      <c r="C74" s="31">
        <f>'[3]ОЦЕНКА 2020'!$E$68</f>
        <v>587477.5</v>
      </c>
      <c r="D74" s="31">
        <f>'[1]Лист1 '!$C$73/1000</f>
        <v>209847.3</v>
      </c>
      <c r="E74" s="31">
        <f>'[2]Лист1 '!$C$69/1000</f>
        <v>4940</v>
      </c>
      <c r="F74" s="31">
        <f>'[2]Лист1 '!$D$68/1000</f>
        <v>4940</v>
      </c>
      <c r="G74" s="25">
        <f t="shared" si="11"/>
        <v>-377630.2</v>
      </c>
      <c r="H74" s="25">
        <f t="shared" si="4"/>
        <v>-204907.3</v>
      </c>
      <c r="I74" s="25">
        <f t="shared" si="5"/>
        <v>0</v>
      </c>
      <c r="J74" s="25">
        <f t="shared" si="12"/>
        <v>-582537.5</v>
      </c>
      <c r="K74" s="47">
        <f t="shared" si="7"/>
        <v>-0.64300000000000002</v>
      </c>
      <c r="L74" s="47">
        <f t="shared" si="8"/>
        <v>-0.97599999999999998</v>
      </c>
      <c r="M74" s="47">
        <f t="shared" si="9"/>
        <v>0</v>
      </c>
      <c r="N74" s="47">
        <f t="shared" si="10"/>
        <v>-0.99199999999999999</v>
      </c>
      <c r="O74" s="63"/>
    </row>
    <row r="75" spans="1:15" s="23" customFormat="1" ht="28.5" customHeight="1" x14ac:dyDescent="0.2">
      <c r="A75" s="50" t="s">
        <v>73</v>
      </c>
      <c r="B75" s="31">
        <v>9000</v>
      </c>
      <c r="C75" s="31">
        <v>0</v>
      </c>
      <c r="D75" s="31">
        <v>0</v>
      </c>
      <c r="E75" s="31">
        <v>0</v>
      </c>
      <c r="F75" s="31">
        <v>0</v>
      </c>
      <c r="G75" s="25">
        <f t="shared" si="11"/>
        <v>0</v>
      </c>
      <c r="H75" s="25">
        <f t="shared" si="4"/>
        <v>0</v>
      </c>
      <c r="I75" s="25">
        <f t="shared" si="5"/>
        <v>0</v>
      </c>
      <c r="J75" s="25">
        <f t="shared" si="12"/>
        <v>0</v>
      </c>
      <c r="K75" s="47" t="str">
        <f t="shared" si="7"/>
        <v>-</v>
      </c>
      <c r="L75" s="47" t="str">
        <f t="shared" si="8"/>
        <v>-</v>
      </c>
      <c r="M75" s="47" t="str">
        <f t="shared" si="9"/>
        <v>-</v>
      </c>
      <c r="N75" s="47" t="str">
        <f t="shared" si="10"/>
        <v>-</v>
      </c>
      <c r="O75" s="63"/>
    </row>
    <row r="76" spans="1:15" s="18" customFormat="1" ht="25.5" x14ac:dyDescent="0.2">
      <c r="A76" s="19" t="s">
        <v>52</v>
      </c>
      <c r="B76" s="45">
        <v>10164.6</v>
      </c>
      <c r="C76" s="45">
        <v>-440.1</v>
      </c>
      <c r="D76" s="45">
        <v>0</v>
      </c>
      <c r="E76" s="45"/>
      <c r="F76" s="45"/>
      <c r="G76" s="43">
        <f t="shared" si="11"/>
        <v>440.1</v>
      </c>
      <c r="H76" s="43">
        <f t="shared" si="4"/>
        <v>0</v>
      </c>
      <c r="I76" s="43">
        <f t="shared" si="5"/>
        <v>0</v>
      </c>
      <c r="J76" s="43">
        <f t="shared" si="12"/>
        <v>440.1</v>
      </c>
      <c r="K76" s="44">
        <f t="shared" si="7"/>
        <v>-1</v>
      </c>
      <c r="L76" s="44" t="str">
        <f t="shared" si="8"/>
        <v>-</v>
      </c>
      <c r="M76" s="44" t="str">
        <f t="shared" si="9"/>
        <v>-</v>
      </c>
      <c r="N76" s="44">
        <f t="shared" si="10"/>
        <v>-1</v>
      </c>
      <c r="O76" s="63"/>
    </row>
    <row r="77" spans="1:15" s="18" customFormat="1" x14ac:dyDescent="0.2">
      <c r="A77" s="19" t="s">
        <v>53</v>
      </c>
      <c r="B77" s="82">
        <v>121165</v>
      </c>
      <c r="C77" s="45">
        <v>101528.2</v>
      </c>
      <c r="D77" s="45">
        <f>'[1]Лист1 '!$C$74/1000</f>
        <v>56184.4</v>
      </c>
      <c r="E77" s="45">
        <f>'[2]Лист1 '!$C$70/1000</f>
        <v>56184.4</v>
      </c>
      <c r="F77" s="45">
        <f>'[2]Лист1 '!$D$70/1000</f>
        <v>56184.4</v>
      </c>
      <c r="G77" s="43">
        <f t="shared" si="11"/>
        <v>-45343.8</v>
      </c>
      <c r="H77" s="43">
        <f t="shared" si="4"/>
        <v>0</v>
      </c>
      <c r="I77" s="43">
        <f t="shared" si="5"/>
        <v>0</v>
      </c>
      <c r="J77" s="43">
        <f t="shared" si="12"/>
        <v>-45343.8</v>
      </c>
      <c r="K77" s="44">
        <f t="shared" si="7"/>
        <v>-0.44700000000000001</v>
      </c>
      <c r="L77" s="44">
        <f t="shared" si="8"/>
        <v>0</v>
      </c>
      <c r="M77" s="44">
        <f t="shared" si="9"/>
        <v>0</v>
      </c>
      <c r="N77" s="44">
        <f t="shared" si="10"/>
        <v>-0.44700000000000001</v>
      </c>
      <c r="O77" s="63"/>
    </row>
    <row r="78" spans="1:15" s="18" customFormat="1" ht="51" x14ac:dyDescent="0.2">
      <c r="A78" s="19" t="s">
        <v>51</v>
      </c>
      <c r="B78" s="45">
        <v>148711.20000000001</v>
      </c>
      <c r="C78" s="45">
        <v>101246.1</v>
      </c>
      <c r="D78" s="45">
        <v>0</v>
      </c>
      <c r="E78" s="45"/>
      <c r="F78" s="45"/>
      <c r="G78" s="43">
        <f t="shared" si="11"/>
        <v>-101246.1</v>
      </c>
      <c r="H78" s="43">
        <f t="shared" si="4"/>
        <v>0</v>
      </c>
      <c r="I78" s="43">
        <f t="shared" si="5"/>
        <v>0</v>
      </c>
      <c r="J78" s="43">
        <f t="shared" si="12"/>
        <v>-101246.1</v>
      </c>
      <c r="K78" s="44">
        <f t="shared" si="7"/>
        <v>-1</v>
      </c>
      <c r="L78" s="44" t="str">
        <f t="shared" si="8"/>
        <v>-</v>
      </c>
      <c r="M78" s="44" t="str">
        <f t="shared" si="9"/>
        <v>-</v>
      </c>
      <c r="N78" s="44">
        <f t="shared" si="10"/>
        <v>-1</v>
      </c>
      <c r="O78" s="63"/>
    </row>
    <row r="79" spans="1:15" s="18" customFormat="1" ht="38.25" x14ac:dyDescent="0.2">
      <c r="A79" s="19" t="s">
        <v>8</v>
      </c>
      <c r="B79" s="45">
        <v>-58782.8</v>
      </c>
      <c r="C79" s="45">
        <v>-44637.1</v>
      </c>
      <c r="D79" s="45">
        <v>0</v>
      </c>
      <c r="E79" s="45"/>
      <c r="F79" s="45"/>
      <c r="G79" s="43">
        <f t="shared" si="11"/>
        <v>44637.1</v>
      </c>
      <c r="H79" s="43">
        <f t="shared" si="4"/>
        <v>0</v>
      </c>
      <c r="I79" s="43">
        <f t="shared" si="5"/>
        <v>0</v>
      </c>
      <c r="J79" s="43">
        <f t="shared" si="12"/>
        <v>44637.1</v>
      </c>
      <c r="K79" s="44">
        <f t="shared" si="7"/>
        <v>-1</v>
      </c>
      <c r="L79" s="44" t="str">
        <f t="shared" si="8"/>
        <v>-</v>
      </c>
      <c r="M79" s="44" t="str">
        <f t="shared" si="9"/>
        <v>-</v>
      </c>
      <c r="N79" s="44">
        <f t="shared" si="10"/>
        <v>-1</v>
      </c>
      <c r="O79" s="63"/>
    </row>
    <row r="80" spans="1:15" s="7" customFormat="1" x14ac:dyDescent="0.2">
      <c r="A80" s="12" t="s">
        <v>30</v>
      </c>
      <c r="B80" s="83">
        <f>B64+B8</f>
        <v>82314463</v>
      </c>
      <c r="C80" s="46">
        <f t="shared" ref="C80:J80" si="49">C8+C64</f>
        <v>88325602.900000006</v>
      </c>
      <c r="D80" s="46">
        <f t="shared" si="49"/>
        <v>84057064.900000006</v>
      </c>
      <c r="E80" s="46">
        <f t="shared" si="49"/>
        <v>85077794.700000003</v>
      </c>
      <c r="F80" s="46">
        <f t="shared" si="49"/>
        <v>89636264.400000006</v>
      </c>
      <c r="G80" s="46">
        <f t="shared" si="49"/>
        <v>-4268538</v>
      </c>
      <c r="H80" s="46">
        <f t="shared" si="49"/>
        <v>1020729.8</v>
      </c>
      <c r="I80" s="46">
        <f t="shared" si="49"/>
        <v>4558469.7</v>
      </c>
      <c r="J80" s="46">
        <f t="shared" si="49"/>
        <v>1310661.5</v>
      </c>
      <c r="K80" s="35">
        <f t="shared" si="7"/>
        <v>-4.8000000000000001E-2</v>
      </c>
      <c r="L80" s="35">
        <f t="shared" si="8"/>
        <v>1.2E-2</v>
      </c>
      <c r="M80" s="35">
        <f t="shared" si="9"/>
        <v>5.3999999999999999E-2</v>
      </c>
      <c r="N80" s="35">
        <f t="shared" si="10"/>
        <v>1.4999999999999999E-2</v>
      </c>
      <c r="O80" s="63"/>
    </row>
    <row r="81" spans="1:6" ht="18.75" x14ac:dyDescent="0.2">
      <c r="A81" s="2"/>
      <c r="B81" s="2"/>
      <c r="C81" s="2"/>
      <c r="D81" s="3"/>
      <c r="E81" s="3"/>
      <c r="F81" s="3"/>
    </row>
  </sheetData>
  <sheetProtection formatCells="0" formatColumns="0" formatRows="0" deleteColumns="0" deleteRows="0"/>
  <mergeCells count="15">
    <mergeCell ref="A1:N1"/>
    <mergeCell ref="K4:N4"/>
    <mergeCell ref="K5:M5"/>
    <mergeCell ref="N5:N6"/>
    <mergeCell ref="A4:A6"/>
    <mergeCell ref="C4:C6"/>
    <mergeCell ref="D4:D6"/>
    <mergeCell ref="E4:E6"/>
    <mergeCell ref="F4:F6"/>
    <mergeCell ref="G4:J4"/>
    <mergeCell ref="G5:I5"/>
    <mergeCell ref="J5:J6"/>
    <mergeCell ref="A2:N2"/>
    <mergeCell ref="A3:N3"/>
    <mergeCell ref="B4:B6"/>
  </mergeCells>
  <phoneticPr fontId="6" type="noConversion"/>
  <printOptions horizontalCentered="1"/>
  <pageMargins left="0.27559055118110237" right="0.27559055118110237" top="0.39370078740157483" bottom="0.39370078740157483" header="0.19685039370078741" footer="0.11811023622047245"/>
  <pageSetup paperSize="9" scale="74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обл2010-2012 (2)</vt:lpstr>
      <vt:lpstr>'обл2010-2012 (2)'!Заголовки_для_печати</vt:lpstr>
      <vt:lpstr>'обл2010-2012 (2)'!Область_печати</vt:lpstr>
    </vt:vector>
  </TitlesOfParts>
  <Company>Департамент финансов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Козионова</dc:creator>
  <cp:lastModifiedBy>Карасева Ирина Петровна</cp:lastModifiedBy>
  <cp:lastPrinted>2019-11-01T12:02:58Z</cp:lastPrinted>
  <dcterms:created xsi:type="dcterms:W3CDTF">2009-10-03T06:04:10Z</dcterms:created>
  <dcterms:modified xsi:type="dcterms:W3CDTF">2020-11-12T15:17:21Z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