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-fs-02.tularegion.local\SP-SharedDocuments\Елимов\О\Н\"/>
    </mc:Choice>
  </mc:AlternateContent>
  <bookViews>
    <workbookView xWindow="0" yWindow="0" windowWidth="21570" windowHeight="9705"/>
  </bookViews>
  <sheets>
    <sheet name="обл2010-2012 (2)" sheetId="3" r:id="rId1"/>
  </sheets>
  <definedNames>
    <definedName name="_xlnm._FilterDatabase" localSheetId="0" hidden="1">'обл2010-2012 (2)'!$A$5:$E$6</definedName>
    <definedName name="_xlnm.Print_Titles" localSheetId="0">'обл2010-2012 (2)'!$4:$7</definedName>
    <definedName name="ОбластьИмпорта" localSheetId="0">'обл2010-2012 (2)'!#REF!</definedName>
  </definedNames>
  <calcPr calcId="152511" fullPrecision="0"/>
</workbook>
</file>

<file path=xl/calcChain.xml><?xml version="1.0" encoding="utf-8"?>
<calcChain xmlns="http://schemas.openxmlformats.org/spreadsheetml/2006/main">
  <c r="I57" i="3" l="1"/>
  <c r="E24" i="3"/>
  <c r="I24" i="3" s="1"/>
  <c r="D24" i="3"/>
  <c r="C24" i="3"/>
  <c r="F57" i="3"/>
  <c r="E17" i="3"/>
  <c r="E59" i="3"/>
  <c r="D59" i="3"/>
  <c r="C59" i="3"/>
  <c r="K25" i="3"/>
  <c r="L25" i="3"/>
  <c r="I25" i="3"/>
  <c r="M25" i="3" s="1"/>
  <c r="H25" i="3"/>
  <c r="G25" i="3"/>
  <c r="F25" i="3"/>
  <c r="F24" i="3" s="1"/>
  <c r="E47" i="3"/>
  <c r="B43" i="3"/>
  <c r="B40" i="3"/>
  <c r="B36" i="3"/>
  <c r="B29" i="3"/>
  <c r="C29" i="3"/>
  <c r="D29" i="3"/>
  <c r="E29" i="3"/>
  <c r="B24" i="3"/>
  <c r="B21" i="3"/>
  <c r="B17" i="3"/>
  <c r="B14" i="3"/>
  <c r="B12" i="3"/>
  <c r="C9" i="3"/>
  <c r="J25" i="3" l="1"/>
  <c r="B8" i="3"/>
  <c r="C57" i="3"/>
  <c r="D9" i="3" l="1"/>
  <c r="E9" i="3"/>
  <c r="D47" i="3" l="1"/>
  <c r="H48" i="3" l="1"/>
  <c r="L48" i="3" s="1"/>
  <c r="G48" i="3"/>
  <c r="K48" i="3" s="1"/>
  <c r="I47" i="3" l="1"/>
  <c r="H47" i="3"/>
  <c r="C47" i="3"/>
  <c r="F47" i="3" s="1"/>
  <c r="I33" i="3"/>
  <c r="M33" i="3" s="1"/>
  <c r="H33" i="3"/>
  <c r="L33" i="3" s="1"/>
  <c r="G33" i="3"/>
  <c r="K33" i="3" s="1"/>
  <c r="F33" i="3"/>
  <c r="J33" i="3" s="1"/>
  <c r="G47" i="3" l="1"/>
  <c r="I42" i="3"/>
  <c r="M42" i="3" s="1"/>
  <c r="H42" i="3"/>
  <c r="L42" i="3" s="1"/>
  <c r="G42" i="3"/>
  <c r="K42" i="3" s="1"/>
  <c r="I41" i="3"/>
  <c r="M41" i="3" s="1"/>
  <c r="H41" i="3"/>
  <c r="L41" i="3" s="1"/>
  <c r="G41" i="3"/>
  <c r="K41" i="3" s="1"/>
  <c r="F42" i="3"/>
  <c r="J42" i="3" s="1"/>
  <c r="F41" i="3"/>
  <c r="J41" i="3" s="1"/>
  <c r="F28" i="3"/>
  <c r="H60" i="3" l="1"/>
  <c r="L60" i="3" s="1"/>
  <c r="G60" i="3"/>
  <c r="K60" i="3" s="1"/>
  <c r="H55" i="3"/>
  <c r="L55" i="3" s="1"/>
  <c r="G55" i="3"/>
  <c r="K55" i="3" s="1"/>
  <c r="H54" i="3"/>
  <c r="L54" i="3" s="1"/>
  <c r="G54" i="3"/>
  <c r="K54" i="3" s="1"/>
  <c r="H53" i="3"/>
  <c r="L53" i="3" s="1"/>
  <c r="G53" i="3"/>
  <c r="K53" i="3" s="1"/>
  <c r="H52" i="3"/>
  <c r="L52" i="3" s="1"/>
  <c r="G52" i="3"/>
  <c r="K52" i="3" s="1"/>
  <c r="H51" i="3"/>
  <c r="L51" i="3" s="1"/>
  <c r="G51" i="3"/>
  <c r="K51" i="3" s="1"/>
  <c r="H50" i="3"/>
  <c r="L50" i="3" s="1"/>
  <c r="G50" i="3"/>
  <c r="K50" i="3" s="1"/>
  <c r="H49" i="3"/>
  <c r="L49" i="3" s="1"/>
  <c r="G49" i="3"/>
  <c r="K49" i="3" s="1"/>
  <c r="I26" i="3"/>
  <c r="M26" i="3" s="1"/>
  <c r="H27" i="3"/>
  <c r="G27" i="3"/>
  <c r="F27" i="3"/>
  <c r="H26" i="3"/>
  <c r="L26" i="3" s="1"/>
  <c r="G26" i="3"/>
  <c r="K26" i="3" s="1"/>
  <c r="F26" i="3"/>
  <c r="J26" i="3" l="1"/>
  <c r="H24" i="3"/>
  <c r="G24" i="3"/>
  <c r="H58" i="3"/>
  <c r="G58" i="3"/>
  <c r="F58" i="3"/>
  <c r="I58" i="3" l="1"/>
  <c r="E57" i="3"/>
  <c r="D57" i="3"/>
  <c r="B57" i="3"/>
  <c r="F32" i="3"/>
  <c r="J32" i="3" s="1"/>
  <c r="E40" i="3"/>
  <c r="D40" i="3"/>
  <c r="C40" i="3"/>
  <c r="E12" i="3"/>
  <c r="I12" i="3" s="1"/>
  <c r="M12" i="3" s="1"/>
  <c r="D12" i="3"/>
  <c r="C12" i="3"/>
  <c r="E43" i="3"/>
  <c r="D43" i="3"/>
  <c r="C43" i="3"/>
  <c r="E36" i="3"/>
  <c r="D36" i="3"/>
  <c r="C36" i="3"/>
  <c r="G29" i="3"/>
  <c r="K29" i="3" s="1"/>
  <c r="E21" i="3"/>
  <c r="D21" i="3"/>
  <c r="C21" i="3"/>
  <c r="E14" i="3"/>
  <c r="D14" i="3"/>
  <c r="C14" i="3"/>
  <c r="D17" i="3"/>
  <c r="C17" i="3"/>
  <c r="L64" i="3"/>
  <c r="K64" i="3"/>
  <c r="I64" i="3"/>
  <c r="M64" i="3" s="1"/>
  <c r="H64" i="3"/>
  <c r="G64" i="3"/>
  <c r="F64" i="3"/>
  <c r="J64" i="3" s="1"/>
  <c r="L63" i="3"/>
  <c r="K63" i="3"/>
  <c r="I63" i="3"/>
  <c r="M63" i="3" s="1"/>
  <c r="H63" i="3"/>
  <c r="G63" i="3"/>
  <c r="F63" i="3"/>
  <c r="J63" i="3" s="1"/>
  <c r="I62" i="3"/>
  <c r="M62" i="3" s="1"/>
  <c r="H62" i="3"/>
  <c r="L62" i="3" s="1"/>
  <c r="G62" i="3"/>
  <c r="K62" i="3" s="1"/>
  <c r="F62" i="3"/>
  <c r="J62" i="3" s="1"/>
  <c r="I61" i="3"/>
  <c r="M61" i="3" s="1"/>
  <c r="H61" i="3"/>
  <c r="L61" i="3" s="1"/>
  <c r="G61" i="3"/>
  <c r="K61" i="3" s="1"/>
  <c r="F61" i="3"/>
  <c r="J61" i="3" s="1"/>
  <c r="I59" i="3"/>
  <c r="M59" i="3" s="1"/>
  <c r="H59" i="3"/>
  <c r="L59" i="3" s="1"/>
  <c r="G59" i="3"/>
  <c r="K59" i="3" s="1"/>
  <c r="F59" i="3"/>
  <c r="J59" i="3" s="1"/>
  <c r="I56" i="3"/>
  <c r="M56" i="3" s="1"/>
  <c r="H56" i="3"/>
  <c r="L56" i="3" s="1"/>
  <c r="G56" i="3"/>
  <c r="K56" i="3" s="1"/>
  <c r="F56" i="3"/>
  <c r="J56" i="3" s="1"/>
  <c r="M47" i="3"/>
  <c r="L47" i="3"/>
  <c r="K47" i="3"/>
  <c r="J47" i="3"/>
  <c r="I46" i="3"/>
  <c r="M46" i="3" s="1"/>
  <c r="H46" i="3"/>
  <c r="L46" i="3" s="1"/>
  <c r="G46" i="3"/>
  <c r="K46" i="3" s="1"/>
  <c r="F46" i="3"/>
  <c r="J46" i="3" s="1"/>
  <c r="I45" i="3"/>
  <c r="M45" i="3" s="1"/>
  <c r="L45" i="3"/>
  <c r="G45" i="3"/>
  <c r="K45" i="3" s="1"/>
  <c r="F45" i="3"/>
  <c r="J45" i="3" s="1"/>
  <c r="I44" i="3"/>
  <c r="H44" i="3"/>
  <c r="L44" i="3" s="1"/>
  <c r="G44" i="3"/>
  <c r="K44" i="3" s="1"/>
  <c r="F44" i="3"/>
  <c r="I39" i="3"/>
  <c r="M39" i="3" s="1"/>
  <c r="H39" i="3"/>
  <c r="L39" i="3" s="1"/>
  <c r="G39" i="3"/>
  <c r="K39" i="3" s="1"/>
  <c r="F39" i="3"/>
  <c r="J39" i="3" s="1"/>
  <c r="I38" i="3"/>
  <c r="M38" i="3" s="1"/>
  <c r="H38" i="3"/>
  <c r="L38" i="3" s="1"/>
  <c r="G38" i="3"/>
  <c r="K38" i="3" s="1"/>
  <c r="F38" i="3"/>
  <c r="J38" i="3" s="1"/>
  <c r="I37" i="3"/>
  <c r="H37" i="3"/>
  <c r="L37" i="3" s="1"/>
  <c r="G37" i="3"/>
  <c r="K37" i="3" s="1"/>
  <c r="F37" i="3"/>
  <c r="I35" i="3"/>
  <c r="M35" i="3" s="1"/>
  <c r="H35" i="3"/>
  <c r="L35" i="3" s="1"/>
  <c r="G35" i="3"/>
  <c r="K35" i="3" s="1"/>
  <c r="F35" i="3"/>
  <c r="J35" i="3" s="1"/>
  <c r="I34" i="3"/>
  <c r="M34" i="3" s="1"/>
  <c r="H34" i="3"/>
  <c r="L34" i="3" s="1"/>
  <c r="G34" i="3"/>
  <c r="K34" i="3" s="1"/>
  <c r="F34" i="3"/>
  <c r="J34" i="3" s="1"/>
  <c r="I32" i="3"/>
  <c r="M32" i="3" s="1"/>
  <c r="H32" i="3"/>
  <c r="L32" i="3" s="1"/>
  <c r="G32" i="3"/>
  <c r="K32" i="3" s="1"/>
  <c r="I31" i="3"/>
  <c r="M31" i="3" s="1"/>
  <c r="H31" i="3"/>
  <c r="L31" i="3" s="1"/>
  <c r="G31" i="3"/>
  <c r="K31" i="3" s="1"/>
  <c r="F31" i="3"/>
  <c r="J31" i="3" s="1"/>
  <c r="I30" i="3"/>
  <c r="H30" i="3"/>
  <c r="L30" i="3" s="1"/>
  <c r="G30" i="3"/>
  <c r="K30" i="3" s="1"/>
  <c r="F30" i="3"/>
  <c r="I28" i="3"/>
  <c r="M28" i="3" s="1"/>
  <c r="H28" i="3"/>
  <c r="L28" i="3" s="1"/>
  <c r="G28" i="3"/>
  <c r="K28" i="3" s="1"/>
  <c r="J28" i="3"/>
  <c r="I27" i="3"/>
  <c r="L27" i="3"/>
  <c r="K27" i="3"/>
  <c r="J27" i="3"/>
  <c r="L24" i="3"/>
  <c r="I23" i="3"/>
  <c r="M23" i="3" s="1"/>
  <c r="H23" i="3"/>
  <c r="L23" i="3" s="1"/>
  <c r="G23" i="3"/>
  <c r="K23" i="3" s="1"/>
  <c r="F23" i="3"/>
  <c r="J23" i="3" s="1"/>
  <c r="I22" i="3"/>
  <c r="M22" i="3" s="1"/>
  <c r="H22" i="3"/>
  <c r="L22" i="3" s="1"/>
  <c r="G22" i="3"/>
  <c r="K22" i="3" s="1"/>
  <c r="F22" i="3"/>
  <c r="I20" i="3"/>
  <c r="M20" i="3" s="1"/>
  <c r="H20" i="3"/>
  <c r="L20" i="3" s="1"/>
  <c r="G20" i="3"/>
  <c r="K20" i="3" s="1"/>
  <c r="F20" i="3"/>
  <c r="J20" i="3" s="1"/>
  <c r="I19" i="3"/>
  <c r="M19" i="3" s="1"/>
  <c r="H19" i="3"/>
  <c r="L19" i="3" s="1"/>
  <c r="G19" i="3"/>
  <c r="K19" i="3" s="1"/>
  <c r="F19" i="3"/>
  <c r="J19" i="3" s="1"/>
  <c r="I18" i="3"/>
  <c r="H18" i="3"/>
  <c r="L18" i="3" s="1"/>
  <c r="G18" i="3"/>
  <c r="K18" i="3" s="1"/>
  <c r="F18" i="3"/>
  <c r="L16" i="3"/>
  <c r="K16" i="3"/>
  <c r="I16" i="3"/>
  <c r="M16" i="3" s="1"/>
  <c r="H16" i="3"/>
  <c r="G16" i="3"/>
  <c r="F16" i="3"/>
  <c r="J16" i="3" s="1"/>
  <c r="I15" i="3"/>
  <c r="M15" i="3" s="1"/>
  <c r="H15" i="3"/>
  <c r="L15" i="3" s="1"/>
  <c r="G15" i="3"/>
  <c r="K15" i="3" s="1"/>
  <c r="F15" i="3"/>
  <c r="I13" i="3"/>
  <c r="M13" i="3" s="1"/>
  <c r="H13" i="3"/>
  <c r="L13" i="3" s="1"/>
  <c r="G13" i="3"/>
  <c r="K13" i="3" s="1"/>
  <c r="F13" i="3"/>
  <c r="J13" i="3" s="1"/>
  <c r="I11" i="3"/>
  <c r="M11" i="3" s="1"/>
  <c r="H11" i="3"/>
  <c r="L11" i="3" s="1"/>
  <c r="G11" i="3"/>
  <c r="K11" i="3" s="1"/>
  <c r="F11" i="3"/>
  <c r="J11" i="3" s="1"/>
  <c r="I10" i="3"/>
  <c r="H10" i="3"/>
  <c r="L10" i="3" s="1"/>
  <c r="G10" i="3"/>
  <c r="K10" i="3" s="1"/>
  <c r="F10" i="3"/>
  <c r="H36" i="3" l="1"/>
  <c r="L36" i="3" s="1"/>
  <c r="C8" i="3"/>
  <c r="C65" i="3" s="1"/>
  <c r="F40" i="3"/>
  <c r="J40" i="3" s="1"/>
  <c r="I14" i="3"/>
  <c r="G43" i="3"/>
  <c r="K43" i="3" s="1"/>
  <c r="I21" i="3"/>
  <c r="M21" i="3" s="1"/>
  <c r="G21" i="3"/>
  <c r="K21" i="3" s="1"/>
  <c r="G14" i="3"/>
  <c r="G12" i="3"/>
  <c r="K12" i="3" s="1"/>
  <c r="M10" i="3"/>
  <c r="I9" i="3"/>
  <c r="M9" i="3" s="1"/>
  <c r="J15" i="3"/>
  <c r="F14" i="3"/>
  <c r="J18" i="3"/>
  <c r="F17" i="3"/>
  <c r="J17" i="3" s="1"/>
  <c r="J30" i="3"/>
  <c r="F29" i="3"/>
  <c r="J29" i="3" s="1"/>
  <c r="M37" i="3"/>
  <c r="I36" i="3"/>
  <c r="M36" i="3" s="1"/>
  <c r="J44" i="3"/>
  <c r="F43" i="3"/>
  <c r="J43" i="3" s="1"/>
  <c r="B65" i="3"/>
  <c r="J10" i="3"/>
  <c r="F9" i="3"/>
  <c r="J9" i="3" s="1"/>
  <c r="F12" i="3"/>
  <c r="J12" i="3" s="1"/>
  <c r="M18" i="3"/>
  <c r="I17" i="3"/>
  <c r="M17" i="3" s="1"/>
  <c r="J22" i="3"/>
  <c r="F21" i="3"/>
  <c r="J21" i="3" s="1"/>
  <c r="M30" i="3"/>
  <c r="I29" i="3"/>
  <c r="M29" i="3" s="1"/>
  <c r="J37" i="3"/>
  <c r="F36" i="3"/>
  <c r="J36" i="3" s="1"/>
  <c r="M44" i="3"/>
  <c r="I43" i="3"/>
  <c r="M43" i="3" s="1"/>
  <c r="H43" i="3"/>
  <c r="L43" i="3" s="1"/>
  <c r="J24" i="3"/>
  <c r="H40" i="3"/>
  <c r="L40" i="3" s="1"/>
  <c r="I40" i="3"/>
  <c r="M40" i="3" s="1"/>
  <c r="G40" i="3"/>
  <c r="K40" i="3" s="1"/>
  <c r="G36" i="3"/>
  <c r="K36" i="3" s="1"/>
  <c r="H29" i="3"/>
  <c r="L29" i="3" s="1"/>
  <c r="M27" i="3"/>
  <c r="M24" i="3"/>
  <c r="K24" i="3"/>
  <c r="H21" i="3"/>
  <c r="L21" i="3" s="1"/>
  <c r="G17" i="3"/>
  <c r="K17" i="3" s="1"/>
  <c r="H17" i="3"/>
  <c r="L17" i="3" s="1"/>
  <c r="H14" i="3"/>
  <c r="H12" i="3"/>
  <c r="L12" i="3" s="1"/>
  <c r="H9" i="3"/>
  <c r="L9" i="3" s="1"/>
  <c r="G9" i="3"/>
  <c r="K9" i="3" s="1"/>
  <c r="E8" i="3"/>
  <c r="E65" i="3" s="1"/>
  <c r="D8" i="3"/>
  <c r="D65" i="3" s="1"/>
  <c r="L14" i="3" l="1"/>
  <c r="H8" i="3"/>
  <c r="L8" i="3" s="1"/>
  <c r="K14" i="3"/>
  <c r="G8" i="3"/>
  <c r="K8" i="3" s="1"/>
  <c r="M14" i="3"/>
  <c r="I8" i="3"/>
  <c r="M8" i="3" s="1"/>
  <c r="J14" i="3"/>
  <c r="F8" i="3"/>
  <c r="F65" i="3" s="1"/>
  <c r="M58" i="3"/>
  <c r="M57" i="3"/>
  <c r="L58" i="3"/>
  <c r="H57" i="3"/>
  <c r="L57" i="3" s="1"/>
  <c r="G57" i="3"/>
  <c r="K57" i="3" s="1"/>
  <c r="K58" i="3"/>
  <c r="J57" i="3"/>
  <c r="J58" i="3"/>
  <c r="J8" i="3" l="1"/>
  <c r="H65" i="3"/>
  <c r="L65" i="3" s="1"/>
  <c r="G65" i="3"/>
  <c r="K65" i="3" s="1"/>
  <c r="J65" i="3"/>
  <c r="I65" i="3"/>
  <c r="M65" i="3" s="1"/>
</calcChain>
</file>

<file path=xl/sharedStrings.xml><?xml version="1.0" encoding="utf-8"?>
<sst xmlns="http://schemas.openxmlformats.org/spreadsheetml/2006/main" count="135" uniqueCount="87">
  <si>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</si>
  <si>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</si>
  <si>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</si>
  <si>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</si>
  <si>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</si>
  <si>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</si>
  <si>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6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</si>
  <si>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</si>
  <si>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</si>
  <si>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ГОСУДАРСТВЕННЫХ (МУНИЦИПАЛЬНЫХ) ОРГАНИЗАЦИЙ</t>
  </si>
  <si>
    <t xml:space="preserve">Прирост (снижение) доходов </t>
  </si>
  <si>
    <t xml:space="preserve">к предыдущему году </t>
  </si>
  <si>
    <t xml:space="preserve">Темп прироста (снижения) доходов </t>
  </si>
  <si>
    <t>7</t>
  </si>
  <si>
    <t>8</t>
  </si>
  <si>
    <t>9</t>
  </si>
  <si>
    <t>10</t>
  </si>
  <si>
    <t>11</t>
  </si>
  <si>
    <t>12</t>
  </si>
  <si>
    <t>13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</si>
  <si>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</si>
  <si>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</si>
  <si>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</si>
  <si>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</si>
  <si>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</si>
  <si>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</si>
  <si>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</si>
  <si>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</si>
  <si>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</si>
  <si>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</si>
  <si>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ВСЕГО ДОХОДОВ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</si>
  <si>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</si>
  <si>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</si>
  <si>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</si>
  <si>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</si>
  <si>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</si>
  <si>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</si>
  <si>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</si>
  <si>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</si>
  <si>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</si>
  <si>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1</t>
  </si>
  <si>
    <t>2</t>
  </si>
  <si>
    <t>4</t>
  </si>
  <si>
    <t>БЕЗВОЗМЕЗДНЫЕ ПОСТУПЛЕНИЯ</t>
  </si>
  <si>
    <t>БЕЗВОЗМЕЗДНЫЕ ПОСТУПЛЕНИЯ ОТ ДРУГИХ  БЮДЖЕТОВ БЮДЖЕТНОЙ СИСТЕМЫ РОССИЙСКОЙ ФЕДЕРАЦИИ</t>
  </si>
  <si>
    <t>3</t>
  </si>
  <si>
    <t>5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</si>
  <si>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</si>
  <si>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</si>
  <si>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</si>
  <si>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</si>
  <si>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</si>
  <si>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</si>
  <si>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</si>
  <si>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</t>
  </si>
  <si>
    <t>ПРОЧИЕ БЕЗВОЗМЕЗДНЫЕ ПОСТУПЛЕНИЯ</t>
  </si>
  <si>
    <t>Налог на игорный бизнес</t>
  </si>
  <si>
    <t>ДОХОДЫ ОТ ОКАЗАНИЯ ПЛАТНЫХ УСЛУГ (РАБОТ) И КОМПЕНСАЦИИ ЗАТРАТ ГОСУДАРСТВА</t>
  </si>
  <si>
    <t>Наименования групп, подгрупп и статей классификации доходов</t>
  </si>
  <si>
    <t>Приложение № 1</t>
  </si>
  <si>
    <t>(тыс.руб.)</t>
  </si>
  <si>
    <t>Доходы от оказания платных услуг (работ)</t>
  </si>
  <si>
    <t>Доходы от компенсации затрат государства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</si>
  <si>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</si>
  <si>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</si>
  <si>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о рекламе</t>
  </si>
  <si>
    <t>Денежные взыскания (штрафы) за нарушение законодательства Российской  Федерации о пожарной безопасности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</si>
  <si>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</si>
  <si>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</si>
  <si>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</si>
  <si>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Прочие поступления от денежных взысканий (штрафов) и иных сумм в возмещение ущерба</t>
  </si>
  <si>
    <t>Безвозмездные поступления от государственных (муниципальных) организаций в бюджеты субъектов Российской Федерации</t>
  </si>
  <si>
    <t>Прогноз                       2019 года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</si>
  <si>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</si>
  <si>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Денежные взыскания (штрафы) за нарушение бюджетного законодательства Российской Федерации</t>
  </si>
  <si>
    <t>х</t>
  </si>
  <si>
    <t>Прогноз                       2020 года</t>
  </si>
  <si>
    <t xml:space="preserve">2020 г.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</si>
  <si>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</si>
  <si>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</si>
  <si>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Оценка                               2018 года    </t>
  </si>
  <si>
    <t>Прогноз                       2021 года</t>
  </si>
  <si>
    <t>2019 г.            к оценке 2018 г.</t>
  </si>
  <si>
    <t xml:space="preserve">2021 г. </t>
  </si>
  <si>
    <t xml:space="preserve">2021 г.                  к оценке 2018 г. 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</si>
  <si>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</si>
  <si>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Динамика доходов бюджета Тульской области за период 2018-2021 годов
в разрезе групп, подгрупп и статей классификации доходов бюджетов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</si>
</sst>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_ ;[Red]\-#,##0.0\ "/>
  </numFmts>
  <fonts count="16" x14ac:knownFonts="1">
    <font>
      <sz val="12"/>
      <name val="Times New Roman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color indexed="23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EECE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2" fillId="4" borderId="1" applyNumberFormat="0">
      <alignment horizontal="right" vertical="top"/>
    </xf>
    <xf numFmtId="49" fontId="1" fillId="5" borderId="1">
      <alignment horizontal="left" vertical="top"/>
    </xf>
    <xf numFmtId="49" fontId="3" fillId="0" borderId="1">
      <alignment horizontal="left" vertical="top"/>
    </xf>
    <xf numFmtId="49" fontId="1" fillId="5" borderId="1">
      <alignment horizontal="left" vertical="top"/>
    </xf>
    <xf numFmtId="0" fontId="1" fillId="6" borderId="1">
      <alignment horizontal="left" vertical="top" wrapText="1"/>
    </xf>
    <xf numFmtId="0" fontId="3" fillId="0" borderId="1">
      <alignment horizontal="left" vertical="top" wrapText="1"/>
    </xf>
    <xf numFmtId="0" fontId="2" fillId="2" borderId="1">
      <alignment horizontal="left" vertical="top" wrapText="1"/>
    </xf>
    <xf numFmtId="0" fontId="2" fillId="7" borderId="1">
      <alignment horizontal="left" vertical="top" wrapText="1"/>
    </xf>
    <xf numFmtId="0" fontId="1" fillId="8" borderId="1">
      <alignment horizontal="left" vertical="top" wrapText="1"/>
    </xf>
    <xf numFmtId="0" fontId="1" fillId="9" borderId="1">
      <alignment horizontal="left" vertical="top" wrapText="1"/>
    </xf>
    <xf numFmtId="0" fontId="2" fillId="0" borderId="1">
      <alignment horizontal="left" vertical="top" wrapText="1"/>
    </xf>
    <xf numFmtId="0" fontId="1" fillId="9" borderId="1">
      <alignment horizontal="left" vertical="top" wrapText="1"/>
    </xf>
    <xf numFmtId="0" fontId="4" fillId="0" borderId="0">
      <alignment horizontal="left" vertical="top"/>
    </xf>
    <xf numFmtId="0" fontId="1" fillId="0" borderId="0"/>
    <xf numFmtId="0" fontId="2" fillId="3" borderId="2" applyNumberFormat="0">
      <alignment horizontal="right" vertical="top"/>
    </xf>
    <xf numFmtId="0" fontId="2" fillId="2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2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3" borderId="2" applyNumberFormat="0">
      <alignment horizontal="right" vertical="top"/>
    </xf>
    <xf numFmtId="0" fontId="2" fillId="7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7" borderId="2" applyNumberFormat="0">
      <alignment horizontal="right" vertical="top"/>
    </xf>
    <xf numFmtId="49" fontId="5" fillId="10" borderId="1">
      <alignment horizontal="left" vertical="top" wrapText="1"/>
    </xf>
    <xf numFmtId="49" fontId="2" fillId="0" borderId="1">
      <alignment horizontal="left" vertical="top" wrapText="1"/>
    </xf>
    <xf numFmtId="49" fontId="5" fillId="10" borderId="1">
      <alignment horizontal="left" vertical="top" wrapText="1"/>
    </xf>
    <xf numFmtId="0" fontId="1" fillId="9" borderId="1">
      <alignment horizontal="left" vertical="top" wrapText="1"/>
    </xf>
    <xf numFmtId="0" fontId="2" fillId="0" borderId="1">
      <alignment horizontal="left" vertical="top" wrapText="1"/>
    </xf>
    <xf numFmtId="0" fontId="1" fillId="9" borderId="1">
      <alignment horizontal="left" vertical="top" wrapText="1"/>
    </xf>
    <xf numFmtId="0" fontId="2" fillId="0" borderId="0"/>
  </cellStyleXfs>
  <cellXfs count="69">
    <xf numFmtId="0" fontId="0" fillId="0" borderId="0" xfId="0"/>
    <xf numFmtId="0" fontId="1" fillId="0" borderId="0" xfId="16"/>
    <xf numFmtId="164" fontId="8" fillId="0" borderId="0" xfId="26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vertical="center"/>
    </xf>
    <xf numFmtId="49" fontId="1" fillId="0" borderId="0" xfId="16" applyNumberFormat="1"/>
    <xf numFmtId="164" fontId="1" fillId="0" borderId="0" xfId="16" applyNumberFormat="1" applyFill="1" applyAlignment="1">
      <alignment vertical="center"/>
    </xf>
    <xf numFmtId="49" fontId="9" fillId="0" borderId="0" xfId="16" applyNumberFormat="1" applyFont="1"/>
    <xf numFmtId="0" fontId="9" fillId="0" borderId="0" xfId="16" applyFont="1"/>
    <xf numFmtId="49" fontId="1" fillId="0" borderId="3" xfId="8" applyNumberFormat="1" applyFont="1" applyFill="1" applyBorder="1" applyAlignment="1">
      <alignment horizontal="center" vertical="center" wrapText="1"/>
    </xf>
    <xf numFmtId="49" fontId="1" fillId="0" borderId="3" xfId="5" applyNumberFormat="1" applyFont="1" applyFill="1" applyBorder="1" applyAlignment="1">
      <alignment horizontal="center" vertical="center" wrapText="1"/>
    </xf>
    <xf numFmtId="164" fontId="9" fillId="11" borderId="3" xfId="30" applyNumberFormat="1" applyFont="1" applyFill="1" applyBorder="1" applyAlignment="1">
      <alignment horizontal="left" vertical="top" wrapText="1"/>
    </xf>
    <xf numFmtId="164" fontId="1" fillId="0" borderId="3" xfId="30" applyNumberFormat="1" applyFont="1" applyFill="1" applyBorder="1" applyAlignment="1">
      <alignment horizontal="left" vertical="top" wrapText="1"/>
    </xf>
    <xf numFmtId="164" fontId="11" fillId="11" borderId="3" xfId="26" applyNumberFormat="1" applyFont="1" applyFill="1" applyBorder="1" applyAlignment="1">
      <alignment horizontal="left" vertical="top" wrapText="1"/>
    </xf>
    <xf numFmtId="164" fontId="1" fillId="12" borderId="3" xfId="30" applyNumberFormat="1" applyFont="1" applyFill="1" applyBorder="1" applyAlignment="1">
      <alignment horizontal="left" vertical="top" wrapText="1"/>
    </xf>
    <xf numFmtId="49" fontId="1" fillId="12" borderId="0" xfId="16" applyNumberFormat="1" applyFill="1"/>
    <xf numFmtId="164" fontId="10" fillId="12" borderId="3" xfId="26" applyNumberFormat="1" applyFont="1" applyFill="1" applyBorder="1" applyAlignment="1">
      <alignment horizontal="left" vertical="top" wrapText="1"/>
    </xf>
    <xf numFmtId="49" fontId="1" fillId="13" borderId="0" xfId="16" applyNumberFormat="1" applyFill="1"/>
    <xf numFmtId="164" fontId="1" fillId="14" borderId="3" xfId="30" applyNumberFormat="1" applyFont="1" applyFill="1" applyBorder="1" applyAlignment="1">
      <alignment horizontal="left" vertical="top" wrapText="1"/>
    </xf>
    <xf numFmtId="0" fontId="1" fillId="14" borderId="0" xfId="16" applyFill="1"/>
    <xf numFmtId="164" fontId="1" fillId="14" borderId="3" xfId="26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1" fillId="13" borderId="3" xfId="30" applyNumberFormat="1" applyFont="1" applyFill="1" applyBorder="1" applyAlignment="1">
      <alignment horizontal="left" vertical="top" wrapText="1"/>
    </xf>
    <xf numFmtId="0" fontId="1" fillId="13" borderId="0" xfId="16" applyFill="1"/>
    <xf numFmtId="49" fontId="1" fillId="12" borderId="0" xfId="16" applyNumberFormat="1" applyFont="1" applyFill="1"/>
    <xf numFmtId="164" fontId="1" fillId="0" borderId="3" xfId="0" applyNumberFormat="1" applyFont="1" applyFill="1" applyBorder="1" applyAlignment="1">
      <alignment horizontal="right" vertical="center"/>
    </xf>
    <xf numFmtId="164" fontId="1" fillId="13" borderId="3" xfId="0" applyNumberFormat="1" applyFont="1" applyFill="1" applyBorder="1" applyAlignment="1">
      <alignment horizontal="right" vertical="center"/>
    </xf>
    <xf numFmtId="164" fontId="1" fillId="12" borderId="3" xfId="30" applyNumberFormat="1" applyFont="1" applyFill="1" applyBorder="1" applyAlignment="1">
      <alignment horizontal="right" vertical="center"/>
    </xf>
    <xf numFmtId="166" fontId="1" fillId="0" borderId="3" xfId="32" applyNumberFormat="1" applyFont="1" applyBorder="1" applyAlignment="1">
      <alignment horizontal="right" vertical="center"/>
    </xf>
    <xf numFmtId="164" fontId="1" fillId="12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6" fontId="1" fillId="0" borderId="3" xfId="32" applyNumberFormat="1" applyFont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6" fontId="1" fillId="13" borderId="3" xfId="32" applyNumberFormat="1" applyFont="1" applyFill="1" applyBorder="1" applyAlignment="1">
      <alignment vertical="center"/>
    </xf>
    <xf numFmtId="164" fontId="1" fillId="12" borderId="3" xfId="30" applyNumberFormat="1" applyFont="1" applyFill="1" applyBorder="1" applyAlignment="1">
      <alignment vertical="center"/>
    </xf>
    <xf numFmtId="164" fontId="1" fillId="12" borderId="3" xfId="0" applyNumberFormat="1" applyFont="1" applyFill="1" applyBorder="1" applyAlignment="1">
      <alignment vertical="center"/>
    </xf>
    <xf numFmtId="164" fontId="1" fillId="15" borderId="3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64" fontId="1" fillId="0" borderId="3" xfId="5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9" fontId="1" fillId="13" borderId="3" xfId="5" applyNumberFormat="1" applyFont="1" applyFill="1" applyBorder="1" applyAlignment="1">
      <alignment horizontal="center" vertical="center" wrapText="1"/>
    </xf>
    <xf numFmtId="49" fontId="0" fillId="13" borderId="3" xfId="0" applyNumberFormat="1" applyFill="1" applyBorder="1" applyAlignment="1">
      <alignment vertical="center"/>
    </xf>
    <xf numFmtId="164" fontId="15" fillId="0" borderId="0" xfId="16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4" fontId="1" fillId="0" borderId="3" xfId="30" applyNumberFormat="1" applyFont="1" applyFill="1" applyBorder="1" applyAlignment="1">
      <alignment horizontal="right" vertical="center"/>
    </xf>
    <xf numFmtId="164" fontId="1" fillId="13" borderId="3" xfId="30" applyNumberFormat="1" applyFont="1" applyFill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right" vertical="center"/>
    </xf>
    <xf numFmtId="49" fontId="1" fillId="13" borderId="0" xfId="16" applyNumberFormat="1" applyFill="1" applyAlignment="1">
      <alignment vertical="center"/>
    </xf>
    <xf numFmtId="165" fontId="1" fillId="12" borderId="3" xfId="0" applyNumberFormat="1" applyFont="1" applyFill="1" applyBorder="1" applyAlignment="1">
      <alignment horizontal="right" vertical="center"/>
    </xf>
    <xf numFmtId="164" fontId="9" fillId="11" borderId="3" xfId="30" applyNumberFormat="1" applyFont="1" applyFill="1" applyBorder="1" applyAlignment="1">
      <alignment horizontal="right" vertical="center"/>
    </xf>
    <xf numFmtId="165" fontId="9" fillId="11" borderId="3" xfId="0" applyNumberFormat="1" applyFont="1" applyFill="1" applyBorder="1" applyAlignment="1">
      <alignment horizontal="right" vertical="center"/>
    </xf>
    <xf numFmtId="164" fontId="10" fillId="12" borderId="3" xfId="26" applyNumberFormat="1" applyFont="1" applyFill="1" applyBorder="1" applyAlignment="1">
      <alignment horizontal="right" vertical="center"/>
    </xf>
    <xf numFmtId="164" fontId="1" fillId="12" borderId="3" xfId="16" applyNumberFormat="1" applyFont="1" applyFill="1" applyBorder="1" applyAlignment="1">
      <alignment horizontal="right" vertical="center"/>
    </xf>
    <xf numFmtId="165" fontId="12" fillId="12" borderId="3" xfId="0" applyNumberFormat="1" applyFont="1" applyFill="1" applyBorder="1" applyAlignment="1">
      <alignment horizontal="right" vertical="center"/>
    </xf>
    <xf numFmtId="165" fontId="13" fillId="12" borderId="3" xfId="0" applyNumberFormat="1" applyFont="1" applyFill="1" applyBorder="1" applyAlignment="1">
      <alignment horizontal="right" vertical="center"/>
    </xf>
    <xf numFmtId="164" fontId="9" fillId="11" borderId="3" xfId="16" applyNumberFormat="1" applyFont="1" applyFill="1" applyBorder="1" applyAlignment="1">
      <alignment horizontal="right" vertical="center"/>
    </xf>
    <xf numFmtId="164" fontId="9" fillId="11" borderId="3" xfId="0" applyNumberFormat="1" applyFont="1" applyFill="1" applyBorder="1" applyAlignment="1">
      <alignment horizontal="right" vertical="center"/>
    </xf>
    <xf numFmtId="164" fontId="10" fillId="14" borderId="3" xfId="0" applyNumberFormat="1" applyFont="1" applyFill="1" applyBorder="1" applyAlignment="1">
      <alignment horizontal="right" vertical="center"/>
    </xf>
    <xf numFmtId="164" fontId="1" fillId="14" borderId="3" xfId="0" applyNumberFormat="1" applyFont="1" applyFill="1" applyBorder="1" applyAlignment="1">
      <alignment horizontal="right" vertical="center"/>
    </xf>
    <xf numFmtId="165" fontId="1" fillId="14" borderId="3" xfId="0" applyNumberFormat="1" applyFont="1" applyFill="1" applyBorder="1" applyAlignment="1">
      <alignment horizontal="right" vertical="center"/>
    </xf>
    <xf numFmtId="164" fontId="1" fillId="14" borderId="3" xfId="30" applyNumberFormat="1" applyFont="1" applyFill="1" applyBorder="1" applyAlignment="1">
      <alignment horizontal="right" vertical="center"/>
    </xf>
    <xf numFmtId="164" fontId="11" fillId="11" borderId="3" xfId="26" applyNumberFormat="1" applyFont="1" applyFill="1" applyBorder="1" applyAlignment="1">
      <alignment horizontal="right" vertical="center"/>
    </xf>
    <xf numFmtId="165" fontId="1" fillId="0" borderId="3" xfId="0" applyNumberFormat="1" applyFont="1" applyFill="1" applyBorder="1" applyAlignment="1">
      <alignment horizontal="right" vertical="center"/>
    </xf>
    <xf numFmtId="164" fontId="1" fillId="0" borderId="3" xfId="26" applyNumberFormat="1" applyFont="1" applyFill="1" applyBorder="1" applyAlignment="1">
      <alignment horizontal="left" vertical="top" wrapText="1"/>
    </xf>
    <xf numFmtId="164" fontId="1" fillId="13" borderId="3" xfId="30" applyNumberFormat="1" applyFont="1" applyFill="1" applyBorder="1" applyAlignment="1">
      <alignment horizontal="right" vertical="center"/>
    </xf>
  </cellXfs>
  <cellStyles count="33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ки полей_431_1917_Доходы" xfId="6"/>
    <cellStyle name="Заголовок меры" xfId="7"/>
    <cellStyle name="Заголовок показателя [печать]" xfId="8"/>
    <cellStyle name="Заголовок показателя константы" xfId="9"/>
    <cellStyle name="Заголовок результата расчета" xfId="10"/>
    <cellStyle name="Заголовок свободного показателя" xfId="11"/>
    <cellStyle name="Значение фильтра" xfId="12"/>
    <cellStyle name="Значение фильтра [печать]" xfId="13"/>
    <cellStyle name="Значение фильтра_431_1917_Доходы" xfId="14"/>
    <cellStyle name="Информация о задаче" xfId="15"/>
    <cellStyle name="Обычный" xfId="0" builtinId="0"/>
    <cellStyle name="Обычный_431_1917_Доходы" xfId="16"/>
    <cellStyle name="Обычный_Ожидаемое-2008_Губ_совет 2" xfId="32"/>
    <cellStyle name="Отдельная ячейка" xfId="17"/>
    <cellStyle name="Отдельная ячейка - константа" xfId="18"/>
    <cellStyle name="Отдельная ячейка - константа [печать]" xfId="19"/>
    <cellStyle name="Отдельная ячейка - константа_431_1917_Доходы" xfId="20"/>
    <cellStyle name="Отдельная ячейка [печать]" xfId="21"/>
    <cellStyle name="Отдельная ячейка_431_1917_Доходы" xfId="22"/>
    <cellStyle name="Отдельная ячейка-результат" xfId="23"/>
    <cellStyle name="Отдельная ячейка-результат [печать]" xfId="24"/>
    <cellStyle name="Отдельная ячейка-результат_431_1917_Доходы" xfId="25"/>
    <cellStyle name="Свойства элементов измерения" xfId="26"/>
    <cellStyle name="Свойства элементов измерения [печать]" xfId="27"/>
    <cellStyle name="Свойства элементов измерения_431_1917_Доходы" xfId="28"/>
    <cellStyle name="Элементы осей" xfId="29"/>
    <cellStyle name="Элементы осей [печать]" xfId="30"/>
    <cellStyle name="Элементы осей_431_1917_Доходы" xfId="31"/>
  </cellStyles>
  <dxfs count="0"/>
  <tableStyles count="0" defaultTableStyle="TableStyleMedium9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66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45" sqref="H45"/>
    </sheetView>
  </sheetViews>
  <sheetFormatPr defaultColWidth="7" defaultRowHeight="12.75" x14ac:dyDescent="0.2"/>
  <cols>
    <col min="1" max="1" width="56.25" style="5" customWidth="1"/>
    <col min="2" max="2" width="12.5" style="5" customWidth="1"/>
    <col min="3" max="3" width="10.125" style="5" customWidth="1"/>
    <col min="4" max="4" width="10.375" style="5" customWidth="1"/>
    <col min="5" max="5" width="10.25" style="5" customWidth="1"/>
    <col min="6" max="6" width="9.625" style="1" customWidth="1"/>
    <col min="7" max="7" width="9.75" style="1" customWidth="1"/>
    <col min="8" max="8" width="9.375" style="1" customWidth="1"/>
    <col min="9" max="9" width="11.25" style="1" customWidth="1"/>
    <col min="10" max="10" width="7.625" style="1" customWidth="1"/>
    <col min="11" max="11" width="6.5" style="1" customWidth="1"/>
    <col min="12" max="12" width="6.75" style="1" customWidth="1"/>
    <col min="13" max="13" width="7.375" style="1" customWidth="1"/>
    <col min="14" max="16384" width="7" style="1"/>
  </cols>
  <sheetData>
    <row r="1" spans="1:13" ht="15" x14ac:dyDescent="0.2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1.5" customHeight="1" x14ac:dyDescent="0.2">
      <c r="A2" s="45" t="s">
        <v>86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</row>
    <row r="3" spans="1:13" x14ac:dyDescent="0.2">
      <c r="A3" s="47" t="s">
        <v>60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">
      <c r="A4" s="41" t="s">
        <v>58</v>
      </c>
      <c r="B4" s="43" t="s">
        <v>80</v>
      </c>
      <c r="C4" s="41" t="s">
        <v>72</v>
      </c>
      <c r="D4" s="41" t="s">
        <v>76</v>
      </c>
      <c r="E4" s="41" t="s">
        <v>81</v>
      </c>
      <c r="F4" s="38" t="s">
        <v>10</v>
      </c>
      <c r="G4" s="38"/>
      <c r="H4" s="38"/>
      <c r="I4" s="38"/>
      <c r="J4" s="38" t="s">
        <v>12</v>
      </c>
      <c r="K4" s="38"/>
      <c r="L4" s="38"/>
      <c r="M4" s="38"/>
    </row>
    <row r="5" spans="1:13" ht="12.75" customHeight="1" x14ac:dyDescent="0.2">
      <c r="A5" s="42"/>
      <c r="B5" s="44"/>
      <c r="C5" s="42"/>
      <c r="D5" s="42"/>
      <c r="E5" s="42"/>
      <c r="F5" s="38" t="s">
        <v>11</v>
      </c>
      <c r="G5" s="38"/>
      <c r="H5" s="38"/>
      <c r="I5" s="39" t="s">
        <v>84</v>
      </c>
      <c r="J5" s="38" t="s">
        <v>11</v>
      </c>
      <c r="K5" s="38"/>
      <c r="L5" s="38"/>
      <c r="M5" s="39" t="s">
        <v>84</v>
      </c>
    </row>
    <row r="6" spans="1:13" ht="38.25" x14ac:dyDescent="0.2">
      <c r="A6" s="42"/>
      <c r="B6" s="44"/>
      <c r="C6" s="42"/>
      <c r="D6" s="42"/>
      <c r="E6" s="42"/>
      <c r="F6" s="21" t="s">
        <v>82</v>
      </c>
      <c r="G6" s="20" t="s">
        <v>77</v>
      </c>
      <c r="H6" s="20" t="s">
        <v>83</v>
      </c>
      <c r="I6" s="40"/>
      <c r="J6" s="21" t="s">
        <v>82</v>
      </c>
      <c r="K6" s="20" t="s">
        <v>77</v>
      </c>
      <c r="L6" s="20" t="s">
        <v>83</v>
      </c>
      <c r="M6" s="40"/>
    </row>
    <row r="7" spans="1:13" s="4" customFormat="1" x14ac:dyDescent="0.2">
      <c r="A7" s="9" t="s">
        <v>40</v>
      </c>
      <c r="B7" s="9" t="s">
        <v>41</v>
      </c>
      <c r="C7" s="8" t="s">
        <v>45</v>
      </c>
      <c r="D7" s="8" t="s">
        <v>42</v>
      </c>
      <c r="E7" s="8" t="s">
        <v>46</v>
      </c>
      <c r="F7" s="9" t="s">
        <v>6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</row>
    <row r="8" spans="1:13" s="6" customFormat="1" x14ac:dyDescent="0.2">
      <c r="A8" s="10" t="s">
        <v>47</v>
      </c>
      <c r="B8" s="53">
        <f>B9+B12+B14+B17+B21+B24+B28+B29+B36+B40+B43+B46+B47+B56</f>
        <v>55479194.600000001</v>
      </c>
      <c r="C8" s="53">
        <f>C9+C12+C14+C17+C21+C24+C28+C29+C36+C40+C43+C46+C47+C56</f>
        <v>57257434.5</v>
      </c>
      <c r="D8" s="53">
        <f>D9+D12+D14+D17+D21+D24+D28+D29+D36+D40+D43+D46+D47+D56</f>
        <v>59936821.399999999</v>
      </c>
      <c r="E8" s="53">
        <f>E9+E12+E14+E17+E21+E24+E28+E29+E36+E40+E43+E46+E47+E56</f>
        <v>64258930.200000003</v>
      </c>
      <c r="F8" s="53">
        <f>F9+F12+F14+F17+F21+F24+F28+F29+F36+F40+F43+F46+F47+F56</f>
        <v>1778239.9</v>
      </c>
      <c r="G8" s="53">
        <f>G9+G12+G14+G17+G21+G24+G28+G29+G36+G40+G43+G46+G47+G56</f>
        <v>2679386.9</v>
      </c>
      <c r="H8" s="53">
        <f>H9+H12+H14+H17+H21+H24+H28+H29+H36+H40+H43+H46+H47+H56</f>
        <v>4322108.8</v>
      </c>
      <c r="I8" s="53">
        <f>I9+I12+I14+I17+I21+I24+I28+I29+I36+I40+I43+I46+I47+I56</f>
        <v>8779735.5999999996</v>
      </c>
      <c r="J8" s="54">
        <f>IF(B8&lt;&gt;0,F8/B8,"-")</f>
        <v>3.2000000000000001E-2</v>
      </c>
      <c r="K8" s="54">
        <f>IF(C8&lt;&gt;0,G8/C8,"-")</f>
        <v>4.7E-2</v>
      </c>
      <c r="L8" s="54">
        <f>IF(D8&lt;&gt;0,H8/D8,"-")</f>
        <v>7.1999999999999995E-2</v>
      </c>
      <c r="M8" s="54">
        <f>IF(B8&lt;&gt;0,I8/B8,"-")</f>
        <v>0.158</v>
      </c>
    </row>
    <row r="9" spans="1:13" s="14" customFormat="1" x14ac:dyDescent="0.2">
      <c r="A9" s="13" t="s">
        <v>48</v>
      </c>
      <c r="B9" s="27">
        <v>36290621.899999999</v>
      </c>
      <c r="C9" s="27">
        <f>SUM(C10:C11)</f>
        <v>38027840</v>
      </c>
      <c r="D9" s="27">
        <f t="shared" ref="D9:F9" si="0">SUM(D10:D11)</f>
        <v>40001607</v>
      </c>
      <c r="E9" s="27">
        <f t="shared" si="0"/>
        <v>42690635.299999997</v>
      </c>
      <c r="F9" s="27">
        <f t="shared" si="0"/>
        <v>1737218.1</v>
      </c>
      <c r="G9" s="29">
        <f t="shared" ref="G9:G64" si="1">D9-C9</f>
        <v>1973767</v>
      </c>
      <c r="H9" s="29">
        <f t="shared" ref="H9:H64" si="2">E9-D9</f>
        <v>2689028.3</v>
      </c>
      <c r="I9" s="27">
        <f t="shared" ref="I9" si="3">SUM(I10:I11)</f>
        <v>6400013.4000000004</v>
      </c>
      <c r="J9" s="52">
        <f t="shared" ref="J9:J65" si="4">IF(B9&lt;&gt;0,F9/B9,"-")</f>
        <v>4.8000000000000001E-2</v>
      </c>
      <c r="K9" s="52">
        <f t="shared" ref="K9:K65" si="5">IF(C9&lt;&gt;0,G9/C9,"-")</f>
        <v>5.1999999999999998E-2</v>
      </c>
      <c r="L9" s="52">
        <f t="shared" ref="L9:L65" si="6">IF(D9&lt;&gt;0,H9/D9,"-")</f>
        <v>6.7000000000000004E-2</v>
      </c>
      <c r="M9" s="52">
        <f t="shared" ref="M9:M65" si="7">IF(B9&lt;&gt;0,I9/B9,"-")</f>
        <v>0.17599999999999999</v>
      </c>
    </row>
    <row r="10" spans="1:13" s="4" customFormat="1" x14ac:dyDescent="0.2">
      <c r="A10" s="11" t="s">
        <v>49</v>
      </c>
      <c r="B10" s="28">
        <v>18258084.399999999</v>
      </c>
      <c r="C10" s="25">
        <v>19225762.899999999</v>
      </c>
      <c r="D10" s="25">
        <v>20244728.300000001</v>
      </c>
      <c r="E10" s="25">
        <v>21722593.399999999</v>
      </c>
      <c r="F10" s="30">
        <f t="shared" ref="F10:F64" si="8">C10-B10</f>
        <v>967678.5</v>
      </c>
      <c r="G10" s="30">
        <f t="shared" si="1"/>
        <v>1018965.4</v>
      </c>
      <c r="H10" s="30">
        <f t="shared" si="2"/>
        <v>1477865.1</v>
      </c>
      <c r="I10" s="30">
        <f t="shared" ref="I10:I64" si="9">E10-B10</f>
        <v>3464509</v>
      </c>
      <c r="J10" s="50">
        <f t="shared" si="4"/>
        <v>5.2999999999999999E-2</v>
      </c>
      <c r="K10" s="50">
        <f t="shared" si="5"/>
        <v>5.2999999999999999E-2</v>
      </c>
      <c r="L10" s="50">
        <f t="shared" si="6"/>
        <v>7.2999999999999995E-2</v>
      </c>
      <c r="M10" s="50">
        <f t="shared" si="7"/>
        <v>0.19</v>
      </c>
    </row>
    <row r="11" spans="1:13" s="4" customFormat="1" x14ac:dyDescent="0.2">
      <c r="A11" s="11" t="s">
        <v>50</v>
      </c>
      <c r="B11" s="28">
        <v>18032537.5</v>
      </c>
      <c r="C11" s="25">
        <v>18802077.100000001</v>
      </c>
      <c r="D11" s="25">
        <v>19756878.699999999</v>
      </c>
      <c r="E11" s="25">
        <v>20968041.899999999</v>
      </c>
      <c r="F11" s="30">
        <f t="shared" si="8"/>
        <v>769539.6</v>
      </c>
      <c r="G11" s="30">
        <f t="shared" si="1"/>
        <v>954801.6</v>
      </c>
      <c r="H11" s="30">
        <f t="shared" si="2"/>
        <v>1211163.2</v>
      </c>
      <c r="I11" s="30">
        <f t="shared" si="9"/>
        <v>2935504.4</v>
      </c>
      <c r="J11" s="50">
        <f t="shared" si="4"/>
        <v>4.2999999999999997E-2</v>
      </c>
      <c r="K11" s="50">
        <f t="shared" si="5"/>
        <v>5.0999999999999997E-2</v>
      </c>
      <c r="L11" s="50">
        <f t="shared" si="6"/>
        <v>6.0999999999999999E-2</v>
      </c>
      <c r="M11" s="50">
        <f t="shared" si="7"/>
        <v>0.16300000000000001</v>
      </c>
    </row>
    <row r="12" spans="1:13" s="14" customFormat="1" ht="25.5" x14ac:dyDescent="0.2">
      <c r="A12" s="13" t="s">
        <v>51</v>
      </c>
      <c r="B12" s="27">
        <f>B13</f>
        <v>9887598</v>
      </c>
      <c r="C12" s="27">
        <f t="shared" ref="C12:E12" si="10">C13</f>
        <v>11053774.5</v>
      </c>
      <c r="D12" s="27">
        <f t="shared" si="10"/>
        <v>11941741.699999999</v>
      </c>
      <c r="E12" s="27">
        <f t="shared" si="10"/>
        <v>13352922.300000001</v>
      </c>
      <c r="F12" s="29">
        <f t="shared" si="8"/>
        <v>1166176.5</v>
      </c>
      <c r="G12" s="29">
        <f t="shared" si="1"/>
        <v>887967.2</v>
      </c>
      <c r="H12" s="29">
        <f t="shared" si="2"/>
        <v>1411180.6</v>
      </c>
      <c r="I12" s="29">
        <f t="shared" si="9"/>
        <v>3465324.3</v>
      </c>
      <c r="J12" s="52">
        <f t="shared" si="4"/>
        <v>0.11799999999999999</v>
      </c>
      <c r="K12" s="52">
        <f t="shared" si="5"/>
        <v>0.08</v>
      </c>
      <c r="L12" s="52">
        <f t="shared" si="6"/>
        <v>0.11799999999999999</v>
      </c>
      <c r="M12" s="52">
        <f t="shared" si="7"/>
        <v>0.35</v>
      </c>
    </row>
    <row r="13" spans="1:13" s="4" customFormat="1" ht="25.5" x14ac:dyDescent="0.2">
      <c r="A13" s="11" t="s">
        <v>52</v>
      </c>
      <c r="B13" s="28">
        <v>9887598</v>
      </c>
      <c r="C13" s="25">
        <v>11053774.5</v>
      </c>
      <c r="D13" s="25">
        <v>11941741.699999999</v>
      </c>
      <c r="E13" s="25">
        <v>13352922.300000001</v>
      </c>
      <c r="F13" s="30">
        <f t="shared" si="8"/>
        <v>1166176.5</v>
      </c>
      <c r="G13" s="30">
        <f t="shared" si="1"/>
        <v>887967.2</v>
      </c>
      <c r="H13" s="30">
        <f t="shared" si="2"/>
        <v>1411180.6</v>
      </c>
      <c r="I13" s="30">
        <f t="shared" si="9"/>
        <v>3465324.3</v>
      </c>
      <c r="J13" s="50">
        <f t="shared" si="4"/>
        <v>0.11799999999999999</v>
      </c>
      <c r="K13" s="50">
        <f t="shared" si="5"/>
        <v>0.08</v>
      </c>
      <c r="L13" s="50">
        <f t="shared" si="6"/>
        <v>0.11799999999999999</v>
      </c>
      <c r="M13" s="50">
        <f t="shared" si="7"/>
        <v>0.35</v>
      </c>
    </row>
    <row r="14" spans="1:13" s="14" customFormat="1" x14ac:dyDescent="0.2">
      <c r="A14" s="13" t="s">
        <v>0</v>
      </c>
      <c r="B14" s="29">
        <f>B15+B16</f>
        <v>1545147.3</v>
      </c>
      <c r="C14" s="29">
        <f t="shared" ref="C14:F14" si="11">C15+C16</f>
        <v>1611769.3</v>
      </c>
      <c r="D14" s="29">
        <f t="shared" si="11"/>
        <v>1668825.9</v>
      </c>
      <c r="E14" s="29">
        <f t="shared" si="11"/>
        <v>1735412.1</v>
      </c>
      <c r="F14" s="29">
        <f t="shared" si="11"/>
        <v>66622</v>
      </c>
      <c r="G14" s="29">
        <f t="shared" si="1"/>
        <v>57056.6</v>
      </c>
      <c r="H14" s="29">
        <f t="shared" si="2"/>
        <v>66586.2</v>
      </c>
      <c r="I14" s="29">
        <f t="shared" si="9"/>
        <v>190264.8</v>
      </c>
      <c r="J14" s="52">
        <f t="shared" si="4"/>
        <v>4.2999999999999997E-2</v>
      </c>
      <c r="K14" s="52">
        <f t="shared" si="5"/>
        <v>3.5000000000000003E-2</v>
      </c>
      <c r="L14" s="52">
        <f t="shared" si="6"/>
        <v>0.04</v>
      </c>
      <c r="M14" s="52">
        <f t="shared" si="7"/>
        <v>0.123</v>
      </c>
    </row>
    <row r="15" spans="1:13" s="4" customFormat="1" ht="25.5" x14ac:dyDescent="0.2">
      <c r="A15" s="11" t="s">
        <v>1</v>
      </c>
      <c r="B15" s="28">
        <v>1545109.1</v>
      </c>
      <c r="C15" s="25">
        <v>1611769.3</v>
      </c>
      <c r="D15" s="25">
        <v>1668825.9</v>
      </c>
      <c r="E15" s="25">
        <v>1735412.1</v>
      </c>
      <c r="F15" s="30">
        <f t="shared" si="8"/>
        <v>66660.2</v>
      </c>
      <c r="G15" s="30">
        <f t="shared" si="1"/>
        <v>57056.6</v>
      </c>
      <c r="H15" s="30">
        <f t="shared" si="2"/>
        <v>66586.2</v>
      </c>
      <c r="I15" s="30">
        <f t="shared" si="9"/>
        <v>190303</v>
      </c>
      <c r="J15" s="50">
        <f t="shared" si="4"/>
        <v>4.2999999999999997E-2</v>
      </c>
      <c r="K15" s="50">
        <f t="shared" si="5"/>
        <v>3.5000000000000003E-2</v>
      </c>
      <c r="L15" s="50">
        <f t="shared" si="6"/>
        <v>0.04</v>
      </c>
      <c r="M15" s="50">
        <f t="shared" si="7"/>
        <v>0.123</v>
      </c>
    </row>
    <row r="16" spans="1:13" s="4" customFormat="1" x14ac:dyDescent="0.2">
      <c r="A16" s="11" t="s">
        <v>2</v>
      </c>
      <c r="B16" s="28">
        <v>38.200000000000003</v>
      </c>
      <c r="C16" s="30"/>
      <c r="D16" s="30"/>
      <c r="E16" s="30"/>
      <c r="F16" s="30">
        <f t="shared" si="8"/>
        <v>-38.200000000000003</v>
      </c>
      <c r="G16" s="30">
        <f t="shared" si="1"/>
        <v>0</v>
      </c>
      <c r="H16" s="30">
        <f t="shared" si="2"/>
        <v>0</v>
      </c>
      <c r="I16" s="30">
        <f t="shared" si="9"/>
        <v>-38.200000000000003</v>
      </c>
      <c r="J16" s="50">
        <f t="shared" si="4"/>
        <v>-1</v>
      </c>
      <c r="K16" s="50" t="str">
        <f t="shared" si="5"/>
        <v>-</v>
      </c>
      <c r="L16" s="50" t="str">
        <f t="shared" si="6"/>
        <v>-</v>
      </c>
      <c r="M16" s="50">
        <f t="shared" si="7"/>
        <v>-1</v>
      </c>
    </row>
    <row r="17" spans="1:13" s="14" customFormat="1" x14ac:dyDescent="0.2">
      <c r="A17" s="13" t="s">
        <v>3</v>
      </c>
      <c r="B17" s="27">
        <f>B18+B19+B20</f>
        <v>6358366.7000000002</v>
      </c>
      <c r="C17" s="27">
        <f t="shared" ref="C17:F17" si="12">C18+C19+C20</f>
        <v>5279291.0999999996</v>
      </c>
      <c r="D17" s="27">
        <f t="shared" si="12"/>
        <v>5052429.7</v>
      </c>
      <c r="E17" s="27">
        <f t="shared" si="12"/>
        <v>5209612.7</v>
      </c>
      <c r="F17" s="27">
        <f t="shared" si="12"/>
        <v>-1079075.6000000001</v>
      </c>
      <c r="G17" s="29">
        <f t="shared" si="1"/>
        <v>-226861.4</v>
      </c>
      <c r="H17" s="29">
        <f t="shared" si="2"/>
        <v>157183</v>
      </c>
      <c r="I17" s="27">
        <f t="shared" ref="I17" si="13">I18+I19+I20</f>
        <v>-1148754</v>
      </c>
      <c r="J17" s="52">
        <f t="shared" si="4"/>
        <v>-0.17</v>
      </c>
      <c r="K17" s="52">
        <f t="shared" si="5"/>
        <v>-4.2999999999999997E-2</v>
      </c>
      <c r="L17" s="52">
        <f t="shared" si="6"/>
        <v>3.1E-2</v>
      </c>
      <c r="M17" s="52">
        <f t="shared" si="7"/>
        <v>-0.18099999999999999</v>
      </c>
    </row>
    <row r="18" spans="1:13" s="4" customFormat="1" x14ac:dyDescent="0.2">
      <c r="A18" s="11" t="s">
        <v>4</v>
      </c>
      <c r="B18" s="28">
        <v>5068707.3</v>
      </c>
      <c r="C18" s="25">
        <v>3950371.1</v>
      </c>
      <c r="D18" s="25">
        <v>3688693.4</v>
      </c>
      <c r="E18" s="25">
        <v>3834004.8</v>
      </c>
      <c r="F18" s="30">
        <f t="shared" si="8"/>
        <v>-1118336.2</v>
      </c>
      <c r="G18" s="30">
        <f t="shared" si="1"/>
        <v>-261677.7</v>
      </c>
      <c r="H18" s="30">
        <f t="shared" si="2"/>
        <v>145311.4</v>
      </c>
      <c r="I18" s="30">
        <f t="shared" si="9"/>
        <v>-1234702.5</v>
      </c>
      <c r="J18" s="50">
        <f t="shared" si="4"/>
        <v>-0.221</v>
      </c>
      <c r="K18" s="50">
        <f t="shared" si="5"/>
        <v>-6.6000000000000003E-2</v>
      </c>
      <c r="L18" s="50">
        <f t="shared" si="6"/>
        <v>3.9E-2</v>
      </c>
      <c r="M18" s="50">
        <f t="shared" si="7"/>
        <v>-0.24399999999999999</v>
      </c>
    </row>
    <row r="19" spans="1:13" s="4" customFormat="1" x14ac:dyDescent="0.2">
      <c r="A19" s="11" t="s">
        <v>5</v>
      </c>
      <c r="B19" s="28">
        <v>1281424.3</v>
      </c>
      <c r="C19" s="25">
        <v>1321039</v>
      </c>
      <c r="D19" s="25">
        <v>1356194.2</v>
      </c>
      <c r="E19" s="25">
        <v>1368390.1</v>
      </c>
      <c r="F19" s="30">
        <f t="shared" si="8"/>
        <v>39614.699999999997</v>
      </c>
      <c r="G19" s="30">
        <f t="shared" si="1"/>
        <v>35155.199999999997</v>
      </c>
      <c r="H19" s="30">
        <f t="shared" si="2"/>
        <v>12195.9</v>
      </c>
      <c r="I19" s="30">
        <f t="shared" si="9"/>
        <v>86965.8</v>
      </c>
      <c r="J19" s="50">
        <f t="shared" si="4"/>
        <v>3.1E-2</v>
      </c>
      <c r="K19" s="50">
        <f t="shared" si="5"/>
        <v>2.7E-2</v>
      </c>
      <c r="L19" s="50">
        <f t="shared" si="6"/>
        <v>8.9999999999999993E-3</v>
      </c>
      <c r="M19" s="50">
        <f t="shared" si="7"/>
        <v>6.8000000000000005E-2</v>
      </c>
    </row>
    <row r="20" spans="1:13" s="4" customFormat="1" x14ac:dyDescent="0.2">
      <c r="A20" s="11" t="s">
        <v>56</v>
      </c>
      <c r="B20" s="28">
        <v>8235.1</v>
      </c>
      <c r="C20" s="25">
        <v>7881</v>
      </c>
      <c r="D20" s="25">
        <v>7542.1</v>
      </c>
      <c r="E20" s="25">
        <v>7217.8</v>
      </c>
      <c r="F20" s="30">
        <f t="shared" si="8"/>
        <v>-354.1</v>
      </c>
      <c r="G20" s="30">
        <f t="shared" si="1"/>
        <v>-338.9</v>
      </c>
      <c r="H20" s="30">
        <f t="shared" si="2"/>
        <v>-324.3</v>
      </c>
      <c r="I20" s="30">
        <f t="shared" si="9"/>
        <v>-1017.3</v>
      </c>
      <c r="J20" s="50">
        <f t="shared" si="4"/>
        <v>-4.2999999999999997E-2</v>
      </c>
      <c r="K20" s="50">
        <f t="shared" si="5"/>
        <v>-4.2999999999999997E-2</v>
      </c>
      <c r="L20" s="50">
        <f t="shared" si="6"/>
        <v>-4.2999999999999997E-2</v>
      </c>
      <c r="M20" s="50">
        <f t="shared" si="7"/>
        <v>-0.124</v>
      </c>
    </row>
    <row r="21" spans="1:13" s="14" customFormat="1" ht="25.5" x14ac:dyDescent="0.2">
      <c r="A21" s="13" t="s">
        <v>20</v>
      </c>
      <c r="B21" s="27">
        <f>B22+B23</f>
        <v>194893.6</v>
      </c>
      <c r="C21" s="27">
        <f t="shared" ref="C21:F21" si="14">C22+C23</f>
        <v>199145.7</v>
      </c>
      <c r="D21" s="27">
        <f t="shared" si="14"/>
        <v>203495.6</v>
      </c>
      <c r="E21" s="27">
        <f t="shared" si="14"/>
        <v>207945.60000000001</v>
      </c>
      <c r="F21" s="27">
        <f t="shared" si="14"/>
        <v>4252.1000000000004</v>
      </c>
      <c r="G21" s="29">
        <f t="shared" si="1"/>
        <v>4349.8999999999996</v>
      </c>
      <c r="H21" s="29">
        <f t="shared" si="2"/>
        <v>4450</v>
      </c>
      <c r="I21" s="29">
        <f t="shared" si="9"/>
        <v>13052</v>
      </c>
      <c r="J21" s="52">
        <f t="shared" si="4"/>
        <v>2.1999999999999999E-2</v>
      </c>
      <c r="K21" s="52">
        <f t="shared" si="5"/>
        <v>2.1999999999999999E-2</v>
      </c>
      <c r="L21" s="52">
        <f t="shared" si="6"/>
        <v>2.1999999999999999E-2</v>
      </c>
      <c r="M21" s="52">
        <f t="shared" si="7"/>
        <v>6.7000000000000004E-2</v>
      </c>
    </row>
    <row r="22" spans="1:13" s="4" customFormat="1" x14ac:dyDescent="0.2">
      <c r="A22" s="11" t="s">
        <v>21</v>
      </c>
      <c r="B22" s="28">
        <v>193876.6</v>
      </c>
      <c r="C22" s="26">
        <v>198128.7</v>
      </c>
      <c r="D22" s="26">
        <v>202478.6</v>
      </c>
      <c r="E22" s="26">
        <v>206928.6</v>
      </c>
      <c r="F22" s="30">
        <f t="shared" si="8"/>
        <v>4252.1000000000004</v>
      </c>
      <c r="G22" s="30">
        <f t="shared" si="1"/>
        <v>4349.8999999999996</v>
      </c>
      <c r="H22" s="30">
        <f t="shared" si="2"/>
        <v>4450</v>
      </c>
      <c r="I22" s="30">
        <f t="shared" si="9"/>
        <v>13052</v>
      </c>
      <c r="J22" s="50">
        <f t="shared" si="4"/>
        <v>2.1999999999999999E-2</v>
      </c>
      <c r="K22" s="50">
        <f t="shared" si="5"/>
        <v>2.1999999999999999E-2</v>
      </c>
      <c r="L22" s="50">
        <f t="shared" si="6"/>
        <v>2.1999999999999999E-2</v>
      </c>
      <c r="M22" s="50">
        <f t="shared" si="7"/>
        <v>6.7000000000000004E-2</v>
      </c>
    </row>
    <row r="23" spans="1:13" s="4" customFormat="1" ht="25.5" x14ac:dyDescent="0.2">
      <c r="A23" s="11" t="s">
        <v>22</v>
      </c>
      <c r="B23" s="28">
        <v>1017</v>
      </c>
      <c r="C23" s="26">
        <v>1017</v>
      </c>
      <c r="D23" s="26">
        <v>1017</v>
      </c>
      <c r="E23" s="26">
        <v>1017</v>
      </c>
      <c r="F23" s="30">
        <f t="shared" si="8"/>
        <v>0</v>
      </c>
      <c r="G23" s="30">
        <f t="shared" si="1"/>
        <v>0</v>
      </c>
      <c r="H23" s="30">
        <f t="shared" si="2"/>
        <v>0</v>
      </c>
      <c r="I23" s="30">
        <f t="shared" si="9"/>
        <v>0</v>
      </c>
      <c r="J23" s="50">
        <f t="shared" si="4"/>
        <v>0</v>
      </c>
      <c r="K23" s="50">
        <f t="shared" si="5"/>
        <v>0</v>
      </c>
      <c r="L23" s="50">
        <f t="shared" si="6"/>
        <v>0</v>
      </c>
      <c r="M23" s="50">
        <f t="shared" si="7"/>
        <v>0</v>
      </c>
    </row>
    <row r="24" spans="1:13" s="14" customFormat="1" x14ac:dyDescent="0.2">
      <c r="A24" s="13" t="s">
        <v>23</v>
      </c>
      <c r="B24" s="27">
        <f>B25+B26+B27</f>
        <v>262548.8</v>
      </c>
      <c r="C24" s="27">
        <f>C25+C26+C27</f>
        <v>272139.8</v>
      </c>
      <c r="D24" s="27">
        <f>D25+D26+D27</f>
        <v>273405</v>
      </c>
      <c r="E24" s="27">
        <f>E25+E26+E27</f>
        <v>273209.8</v>
      </c>
      <c r="F24" s="27">
        <f>F26+F27+F25</f>
        <v>9591</v>
      </c>
      <c r="G24" s="27">
        <f t="shared" ref="D24:H24" si="15">G26+G27</f>
        <v>1265.2</v>
      </c>
      <c r="H24" s="27">
        <f t="shared" si="15"/>
        <v>-195.2</v>
      </c>
      <c r="I24" s="29">
        <f>E24-B24</f>
        <v>10661</v>
      </c>
      <c r="J24" s="52">
        <f t="shared" si="4"/>
        <v>3.6999999999999998E-2</v>
      </c>
      <c r="K24" s="52">
        <f t="shared" si="5"/>
        <v>5.0000000000000001E-3</v>
      </c>
      <c r="L24" s="52">
        <f t="shared" si="6"/>
        <v>-1E-3</v>
      </c>
      <c r="M24" s="52">
        <f t="shared" si="7"/>
        <v>4.1000000000000002E-2</v>
      </c>
    </row>
    <row r="25" spans="1:13" s="14" customFormat="1" ht="38.25" x14ac:dyDescent="0.2">
      <c r="A25" s="11" t="s">
        <v>85</v>
      </c>
      <c r="B25" s="48">
        <v>0.2</v>
      </c>
      <c r="C25" s="48"/>
      <c r="D25" s="48"/>
      <c r="E25" s="48"/>
      <c r="F25" s="48">
        <f>C25-B25</f>
        <v>-0.2</v>
      </c>
      <c r="G25" s="48">
        <f>D25-C25</f>
        <v>0</v>
      </c>
      <c r="H25" s="48">
        <f>E25-D25</f>
        <v>0</v>
      </c>
      <c r="I25" s="25">
        <f>E25-B25</f>
        <v>-0.2</v>
      </c>
      <c r="J25" s="66">
        <f>IF(B25&lt;&gt;0,F25/B25,"-")</f>
        <v>-1</v>
      </c>
      <c r="K25" s="66" t="str">
        <f>IF(C25&lt;&gt;0,G25/C25,"-")</f>
        <v>-</v>
      </c>
      <c r="L25" s="66" t="str">
        <f>IF(D25&lt;&gt;0,H25/D25,"-")</f>
        <v>-</v>
      </c>
      <c r="M25" s="66">
        <f>IF(B25&lt;&gt;0,I25/B25,"-")</f>
        <v>-1</v>
      </c>
    </row>
    <row r="26" spans="1:13" s="51" customFormat="1" ht="51" x14ac:dyDescent="0.25">
      <c r="A26" s="49" t="s">
        <v>63</v>
      </c>
      <c r="B26" s="28">
        <v>20306</v>
      </c>
      <c r="C26" s="26">
        <v>25720</v>
      </c>
      <c r="D26" s="26">
        <v>25720</v>
      </c>
      <c r="E26" s="26">
        <v>25720</v>
      </c>
      <c r="F26" s="30">
        <f t="shared" ref="F26:F27" si="16">C26-B26</f>
        <v>5414</v>
      </c>
      <c r="G26" s="30">
        <f t="shared" ref="G26:G27" si="17">D26-C26</f>
        <v>0</v>
      </c>
      <c r="H26" s="30">
        <f t="shared" ref="H26:H27" si="18">E26-D26</f>
        <v>0</v>
      </c>
      <c r="I26" s="30">
        <f t="shared" si="9"/>
        <v>5414</v>
      </c>
      <c r="J26" s="50">
        <f t="shared" ref="J26" si="19">IF(B26&lt;&gt;0,F26/B26,"-")</f>
        <v>0.26700000000000002</v>
      </c>
      <c r="K26" s="50">
        <f t="shared" ref="K26" si="20">IF(C26&lt;&gt;0,G26/C26,"-")</f>
        <v>0</v>
      </c>
      <c r="L26" s="50">
        <f t="shared" ref="L26" si="21">IF(D26&lt;&gt;0,H26/D26,"-")</f>
        <v>0</v>
      </c>
      <c r="M26" s="50">
        <f t="shared" ref="M26" si="22">IF(B26&lt;&gt;0,I26/B26,"-")</f>
        <v>0.26700000000000002</v>
      </c>
    </row>
    <row r="27" spans="1:13" s="4" customFormat="1" ht="25.5" x14ac:dyDescent="0.2">
      <c r="A27" s="11" t="s">
        <v>24</v>
      </c>
      <c r="B27" s="28">
        <v>242242.6</v>
      </c>
      <c r="C27" s="25">
        <v>246419.8</v>
      </c>
      <c r="D27" s="25">
        <v>247685</v>
      </c>
      <c r="E27" s="25">
        <v>247489.8</v>
      </c>
      <c r="F27" s="30">
        <f t="shared" si="16"/>
        <v>4177.2</v>
      </c>
      <c r="G27" s="30">
        <f t="shared" si="17"/>
        <v>1265.2</v>
      </c>
      <c r="H27" s="30">
        <f t="shared" si="18"/>
        <v>-195.2</v>
      </c>
      <c r="I27" s="30">
        <f t="shared" si="9"/>
        <v>5247.2</v>
      </c>
      <c r="J27" s="50">
        <f t="shared" si="4"/>
        <v>1.7000000000000001E-2</v>
      </c>
      <c r="K27" s="50">
        <f t="shared" si="5"/>
        <v>5.0000000000000001E-3</v>
      </c>
      <c r="L27" s="50">
        <f t="shared" si="6"/>
        <v>-1E-3</v>
      </c>
      <c r="M27" s="50">
        <f t="shared" si="7"/>
        <v>2.1999999999999999E-2</v>
      </c>
    </row>
    <row r="28" spans="1:13" s="14" customFormat="1" ht="25.5" x14ac:dyDescent="0.2">
      <c r="A28" s="13" t="s">
        <v>25</v>
      </c>
      <c r="B28" s="27">
        <v>113.2</v>
      </c>
      <c r="C28" s="36">
        <v>33.5</v>
      </c>
      <c r="D28" s="36">
        <v>11.3</v>
      </c>
      <c r="E28" s="36">
        <v>3.8</v>
      </c>
      <c r="F28" s="29">
        <f t="shared" si="8"/>
        <v>-79.7</v>
      </c>
      <c r="G28" s="29">
        <f t="shared" si="1"/>
        <v>-22.2</v>
      </c>
      <c r="H28" s="29">
        <f t="shared" si="2"/>
        <v>-7.5</v>
      </c>
      <c r="I28" s="29">
        <f t="shared" si="9"/>
        <v>-109.4</v>
      </c>
      <c r="J28" s="52">
        <f t="shared" si="4"/>
        <v>-0.70399999999999996</v>
      </c>
      <c r="K28" s="52">
        <f t="shared" si="5"/>
        <v>-0.66300000000000003</v>
      </c>
      <c r="L28" s="52">
        <f t="shared" si="6"/>
        <v>-0.66400000000000003</v>
      </c>
      <c r="M28" s="52">
        <f t="shared" si="7"/>
        <v>-0.96599999999999997</v>
      </c>
    </row>
    <row r="29" spans="1:13" s="14" customFormat="1" ht="25.5" x14ac:dyDescent="0.2">
      <c r="A29" s="13" t="s">
        <v>26</v>
      </c>
      <c r="B29" s="27">
        <f>B30+B31+B32+B33+B34+B35</f>
        <v>78200.5</v>
      </c>
      <c r="C29" s="27">
        <f>SUM(C30:C35)</f>
        <v>42577.1</v>
      </c>
      <c r="D29" s="27">
        <f>SUM(D30:D35)</f>
        <v>34288.199999999997</v>
      </c>
      <c r="E29" s="27">
        <f>SUM(E30:E35)</f>
        <v>27760.5</v>
      </c>
      <c r="F29" s="27">
        <f>SUM(F30:F35)</f>
        <v>-35623.4</v>
      </c>
      <c r="G29" s="29">
        <f t="shared" si="1"/>
        <v>-8288.9</v>
      </c>
      <c r="H29" s="29">
        <f t="shared" si="2"/>
        <v>-6527.7</v>
      </c>
      <c r="I29" s="27">
        <f>SUM(I30:I35)</f>
        <v>-50440</v>
      </c>
      <c r="J29" s="52">
        <f t="shared" si="4"/>
        <v>-0.45600000000000002</v>
      </c>
      <c r="K29" s="52">
        <f t="shared" si="5"/>
        <v>-0.19500000000000001</v>
      </c>
      <c r="L29" s="52">
        <f t="shared" si="6"/>
        <v>-0.19</v>
      </c>
      <c r="M29" s="52">
        <f t="shared" si="7"/>
        <v>-0.64500000000000002</v>
      </c>
    </row>
    <row r="30" spans="1:13" s="4" customFormat="1" ht="54" customHeight="1" x14ac:dyDescent="0.2">
      <c r="A30" s="11" t="s">
        <v>27</v>
      </c>
      <c r="B30" s="28">
        <v>8551.2999999999993</v>
      </c>
      <c r="C30" s="25">
        <v>2835</v>
      </c>
      <c r="D30" s="25">
        <v>3035</v>
      </c>
      <c r="E30" s="25">
        <v>3260</v>
      </c>
      <c r="F30" s="30">
        <f t="shared" si="8"/>
        <v>-5716.3</v>
      </c>
      <c r="G30" s="30">
        <f t="shared" si="1"/>
        <v>200</v>
      </c>
      <c r="H30" s="30">
        <f t="shared" si="2"/>
        <v>225</v>
      </c>
      <c r="I30" s="30">
        <f t="shared" si="9"/>
        <v>-5291.3</v>
      </c>
      <c r="J30" s="50">
        <f t="shared" si="4"/>
        <v>-0.66800000000000004</v>
      </c>
      <c r="K30" s="50">
        <f t="shared" si="5"/>
        <v>7.0999999999999994E-2</v>
      </c>
      <c r="L30" s="50">
        <f t="shared" si="6"/>
        <v>7.3999999999999996E-2</v>
      </c>
      <c r="M30" s="50">
        <f t="shared" si="7"/>
        <v>-0.61899999999999999</v>
      </c>
    </row>
    <row r="31" spans="1:13" s="4" customFormat="1" ht="16.5" customHeight="1" x14ac:dyDescent="0.2">
      <c r="A31" s="11" t="s">
        <v>28</v>
      </c>
      <c r="B31" s="31">
        <v>38143.300000000003</v>
      </c>
      <c r="C31" s="32">
        <v>12240.8</v>
      </c>
      <c r="D31" s="32">
        <v>9843.7999999999993</v>
      </c>
      <c r="E31" s="32">
        <v>6319.7</v>
      </c>
      <c r="F31" s="30">
        <f t="shared" si="8"/>
        <v>-25902.5</v>
      </c>
      <c r="G31" s="30">
        <f t="shared" si="1"/>
        <v>-2397</v>
      </c>
      <c r="H31" s="30">
        <f t="shared" si="2"/>
        <v>-3524.1</v>
      </c>
      <c r="I31" s="30">
        <f t="shared" si="9"/>
        <v>-31823.599999999999</v>
      </c>
      <c r="J31" s="50">
        <f t="shared" si="4"/>
        <v>-0.67900000000000005</v>
      </c>
      <c r="K31" s="50">
        <f t="shared" si="5"/>
        <v>-0.19600000000000001</v>
      </c>
      <c r="L31" s="50">
        <f t="shared" si="6"/>
        <v>-0.35799999999999998</v>
      </c>
      <c r="M31" s="50">
        <f t="shared" si="7"/>
        <v>-0.83399999999999996</v>
      </c>
    </row>
    <row r="32" spans="1:13" s="4" customFormat="1" ht="67.5" customHeight="1" x14ac:dyDescent="0.2">
      <c r="A32" s="11" t="s">
        <v>29</v>
      </c>
      <c r="B32" s="33">
        <v>31098.7</v>
      </c>
      <c r="C32" s="32">
        <v>26932.1</v>
      </c>
      <c r="D32" s="32">
        <v>20730.8</v>
      </c>
      <c r="E32" s="32">
        <v>17432.400000000001</v>
      </c>
      <c r="F32" s="30">
        <f>C32-B32</f>
        <v>-4166.6000000000004</v>
      </c>
      <c r="G32" s="30">
        <f t="shared" si="1"/>
        <v>-6201.3</v>
      </c>
      <c r="H32" s="30">
        <f t="shared" si="2"/>
        <v>-3298.4</v>
      </c>
      <c r="I32" s="30">
        <f t="shared" si="9"/>
        <v>-13666.3</v>
      </c>
      <c r="J32" s="50">
        <f t="shared" si="4"/>
        <v>-0.13400000000000001</v>
      </c>
      <c r="K32" s="50">
        <f t="shared" si="5"/>
        <v>-0.23</v>
      </c>
      <c r="L32" s="50">
        <f t="shared" si="6"/>
        <v>-0.159</v>
      </c>
      <c r="M32" s="50">
        <f t="shared" si="7"/>
        <v>-0.439</v>
      </c>
    </row>
    <row r="33" spans="1:13" s="4" customFormat="1" ht="31.5" customHeight="1" x14ac:dyDescent="0.2">
      <c r="A33" s="11" t="s">
        <v>73</v>
      </c>
      <c r="B33" s="33">
        <v>35.1</v>
      </c>
      <c r="C33" s="32"/>
      <c r="D33" s="32"/>
      <c r="E33" s="32"/>
      <c r="F33" s="30">
        <f>C33-B33</f>
        <v>-35.1</v>
      </c>
      <c r="G33" s="30">
        <f t="shared" ref="G33" si="23">D33-C33</f>
        <v>0</v>
      </c>
      <c r="H33" s="30">
        <f t="shared" ref="H33" si="24">E33-D33</f>
        <v>0</v>
      </c>
      <c r="I33" s="30">
        <f t="shared" ref="I33" si="25">E33-B33</f>
        <v>-35.1</v>
      </c>
      <c r="J33" s="50">
        <f t="shared" ref="J33" si="26">IF(B33&lt;&gt;0,F33/B33,"-")</f>
        <v>-1</v>
      </c>
      <c r="K33" s="50" t="str">
        <f t="shared" ref="K33" si="27">IF(C33&lt;&gt;0,G33/C33,"-")</f>
        <v>-</v>
      </c>
      <c r="L33" s="50" t="str">
        <f t="shared" ref="L33" si="28">IF(D33&lt;&gt;0,H33/D33,"-")</f>
        <v>-</v>
      </c>
      <c r="M33" s="50">
        <f t="shared" ref="M33" si="29">IF(B33&lt;&gt;0,I33/B33,"-")</f>
        <v>-1</v>
      </c>
    </row>
    <row r="34" spans="1:13" s="4" customFormat="1" ht="15.75" customHeight="1" x14ac:dyDescent="0.2">
      <c r="A34" s="11" t="s">
        <v>31</v>
      </c>
      <c r="B34" s="31">
        <v>312.7</v>
      </c>
      <c r="C34" s="32">
        <v>464.8</v>
      </c>
      <c r="D34" s="32">
        <v>574.79999999999995</v>
      </c>
      <c r="E34" s="32">
        <v>644.6</v>
      </c>
      <c r="F34" s="30">
        <f t="shared" si="8"/>
        <v>152.1</v>
      </c>
      <c r="G34" s="30">
        <f t="shared" si="1"/>
        <v>110</v>
      </c>
      <c r="H34" s="30">
        <f t="shared" si="2"/>
        <v>69.8</v>
      </c>
      <c r="I34" s="30">
        <f t="shared" si="9"/>
        <v>331.9</v>
      </c>
      <c r="J34" s="50">
        <f t="shared" si="4"/>
        <v>0.48599999999999999</v>
      </c>
      <c r="K34" s="50">
        <f t="shared" si="5"/>
        <v>0.23699999999999999</v>
      </c>
      <c r="L34" s="50">
        <f t="shared" si="6"/>
        <v>0.121</v>
      </c>
      <c r="M34" s="50">
        <f t="shared" si="7"/>
        <v>1.0609999999999999</v>
      </c>
    </row>
    <row r="35" spans="1:13" s="4" customFormat="1" ht="51" x14ac:dyDescent="0.2">
      <c r="A35" s="11" t="s">
        <v>32</v>
      </c>
      <c r="B35" s="31">
        <v>59.4</v>
      </c>
      <c r="C35" s="32">
        <v>104.4</v>
      </c>
      <c r="D35" s="32">
        <v>103.8</v>
      </c>
      <c r="E35" s="32">
        <v>103.8</v>
      </c>
      <c r="F35" s="30">
        <f t="shared" si="8"/>
        <v>45</v>
      </c>
      <c r="G35" s="30">
        <f t="shared" si="1"/>
        <v>-0.6</v>
      </c>
      <c r="H35" s="30">
        <f t="shared" si="2"/>
        <v>0</v>
      </c>
      <c r="I35" s="30">
        <f t="shared" si="9"/>
        <v>44.4</v>
      </c>
      <c r="J35" s="50">
        <f t="shared" si="4"/>
        <v>0.75800000000000001</v>
      </c>
      <c r="K35" s="50">
        <f t="shared" si="5"/>
        <v>-6.0000000000000001E-3</v>
      </c>
      <c r="L35" s="50">
        <f t="shared" si="6"/>
        <v>0</v>
      </c>
      <c r="M35" s="50">
        <f t="shared" si="7"/>
        <v>0.747</v>
      </c>
    </row>
    <row r="36" spans="1:13" s="14" customFormat="1" x14ac:dyDescent="0.2">
      <c r="A36" s="13" t="s">
        <v>33</v>
      </c>
      <c r="B36" s="34">
        <f>B37+B38+B39</f>
        <v>62612.6</v>
      </c>
      <c r="C36" s="34">
        <f t="shared" ref="C36:F36" si="30">SUM(C37:C39)</f>
        <v>62465</v>
      </c>
      <c r="D36" s="34">
        <f t="shared" si="30"/>
        <v>63035</v>
      </c>
      <c r="E36" s="34">
        <f t="shared" si="30"/>
        <v>63605</v>
      </c>
      <c r="F36" s="27">
        <f t="shared" si="30"/>
        <v>-147.6</v>
      </c>
      <c r="G36" s="29">
        <f t="shared" si="1"/>
        <v>570</v>
      </c>
      <c r="H36" s="29">
        <f t="shared" si="2"/>
        <v>570</v>
      </c>
      <c r="I36" s="27">
        <f t="shared" ref="I36" si="31">SUM(I37:I39)</f>
        <v>992.4</v>
      </c>
      <c r="J36" s="52">
        <f t="shared" si="4"/>
        <v>-2E-3</v>
      </c>
      <c r="K36" s="52">
        <f t="shared" si="5"/>
        <v>8.9999999999999993E-3</v>
      </c>
      <c r="L36" s="52">
        <f t="shared" si="6"/>
        <v>8.9999999999999993E-3</v>
      </c>
      <c r="M36" s="52">
        <f t="shared" si="7"/>
        <v>1.6E-2</v>
      </c>
    </row>
    <row r="37" spans="1:13" s="4" customFormat="1" x14ac:dyDescent="0.2">
      <c r="A37" s="11" t="s">
        <v>34</v>
      </c>
      <c r="B37" s="31">
        <v>36181</v>
      </c>
      <c r="C37" s="32">
        <v>34879.1</v>
      </c>
      <c r="D37" s="32">
        <v>34879.1</v>
      </c>
      <c r="E37" s="32">
        <v>34879.1</v>
      </c>
      <c r="F37" s="30">
        <f t="shared" si="8"/>
        <v>-1301.9000000000001</v>
      </c>
      <c r="G37" s="30">
        <f t="shared" si="1"/>
        <v>0</v>
      </c>
      <c r="H37" s="30">
        <f t="shared" si="2"/>
        <v>0</v>
      </c>
      <c r="I37" s="30">
        <f t="shared" si="9"/>
        <v>-1301.9000000000001</v>
      </c>
      <c r="J37" s="50">
        <f t="shared" si="4"/>
        <v>-3.5999999999999997E-2</v>
      </c>
      <c r="K37" s="50">
        <f t="shared" si="5"/>
        <v>0</v>
      </c>
      <c r="L37" s="50">
        <f t="shared" si="6"/>
        <v>0</v>
      </c>
      <c r="M37" s="50">
        <f t="shared" si="7"/>
        <v>-3.5999999999999997E-2</v>
      </c>
    </row>
    <row r="38" spans="1:13" s="4" customFormat="1" x14ac:dyDescent="0.2">
      <c r="A38" s="11" t="s">
        <v>35</v>
      </c>
      <c r="B38" s="31">
        <v>4871.6000000000004</v>
      </c>
      <c r="C38" s="32">
        <v>4835.8999999999996</v>
      </c>
      <c r="D38" s="32">
        <v>5405.9</v>
      </c>
      <c r="E38" s="32">
        <v>5975.9</v>
      </c>
      <c r="F38" s="30">
        <f t="shared" si="8"/>
        <v>-35.700000000000003</v>
      </c>
      <c r="G38" s="30">
        <f t="shared" si="1"/>
        <v>570</v>
      </c>
      <c r="H38" s="30">
        <f t="shared" si="2"/>
        <v>570</v>
      </c>
      <c r="I38" s="30">
        <f t="shared" si="9"/>
        <v>1104.3</v>
      </c>
      <c r="J38" s="50">
        <f t="shared" si="4"/>
        <v>-7.0000000000000001E-3</v>
      </c>
      <c r="K38" s="50">
        <f t="shared" si="5"/>
        <v>0.11799999999999999</v>
      </c>
      <c r="L38" s="50">
        <f t="shared" si="6"/>
        <v>0.105</v>
      </c>
      <c r="M38" s="50">
        <f t="shared" si="7"/>
        <v>0.22700000000000001</v>
      </c>
    </row>
    <row r="39" spans="1:13" s="4" customFormat="1" x14ac:dyDescent="0.2">
      <c r="A39" s="11" t="s">
        <v>36</v>
      </c>
      <c r="B39" s="31">
        <v>21560</v>
      </c>
      <c r="C39" s="32">
        <v>22750</v>
      </c>
      <c r="D39" s="32">
        <v>22750</v>
      </c>
      <c r="E39" s="32">
        <v>22750</v>
      </c>
      <c r="F39" s="30">
        <f t="shared" si="8"/>
        <v>1190</v>
      </c>
      <c r="G39" s="30">
        <f t="shared" si="1"/>
        <v>0</v>
      </c>
      <c r="H39" s="30">
        <f t="shared" si="2"/>
        <v>0</v>
      </c>
      <c r="I39" s="30">
        <f t="shared" si="9"/>
        <v>1190</v>
      </c>
      <c r="J39" s="50">
        <f t="shared" si="4"/>
        <v>5.5E-2</v>
      </c>
      <c r="K39" s="50">
        <f t="shared" si="5"/>
        <v>0</v>
      </c>
      <c r="L39" s="50">
        <f t="shared" si="6"/>
        <v>0</v>
      </c>
      <c r="M39" s="50">
        <f t="shared" si="7"/>
        <v>5.5E-2</v>
      </c>
    </row>
    <row r="40" spans="1:13" s="14" customFormat="1" ht="25.5" x14ac:dyDescent="0.2">
      <c r="A40" s="13" t="s">
        <v>57</v>
      </c>
      <c r="B40" s="35">
        <f>B41+B42</f>
        <v>105074.3</v>
      </c>
      <c r="C40" s="35">
        <f t="shared" ref="C40:E40" si="32">C41+C42</f>
        <v>74731.7</v>
      </c>
      <c r="D40" s="35">
        <f t="shared" si="32"/>
        <v>74885.600000000006</v>
      </c>
      <c r="E40" s="35">
        <f t="shared" si="32"/>
        <v>74709.7</v>
      </c>
      <c r="F40" s="29">
        <f t="shared" si="8"/>
        <v>-30342.6</v>
      </c>
      <c r="G40" s="29">
        <f t="shared" si="1"/>
        <v>153.9</v>
      </c>
      <c r="H40" s="29">
        <f t="shared" si="2"/>
        <v>-175.9</v>
      </c>
      <c r="I40" s="29">
        <f t="shared" si="9"/>
        <v>-30364.6</v>
      </c>
      <c r="J40" s="52">
        <f t="shared" si="4"/>
        <v>-0.28899999999999998</v>
      </c>
      <c r="K40" s="52">
        <f t="shared" si="5"/>
        <v>2E-3</v>
      </c>
      <c r="L40" s="52">
        <f t="shared" si="6"/>
        <v>-2E-3</v>
      </c>
      <c r="M40" s="52">
        <f t="shared" si="7"/>
        <v>-0.28899999999999998</v>
      </c>
    </row>
    <row r="41" spans="1:13" s="16" customFormat="1" x14ac:dyDescent="0.2">
      <c r="A41" s="11" t="s">
        <v>61</v>
      </c>
      <c r="B41" s="31">
        <v>20030.2</v>
      </c>
      <c r="C41" s="32">
        <v>17923.2</v>
      </c>
      <c r="D41" s="32">
        <v>17623.2</v>
      </c>
      <c r="E41" s="32">
        <v>17323.2</v>
      </c>
      <c r="F41" s="30">
        <f t="shared" si="8"/>
        <v>-2107</v>
      </c>
      <c r="G41" s="30">
        <f t="shared" ref="G41:G42" si="33">D41-C41</f>
        <v>-300</v>
      </c>
      <c r="H41" s="30">
        <f t="shared" ref="H41:H42" si="34">E41-D41</f>
        <v>-300</v>
      </c>
      <c r="I41" s="30">
        <f t="shared" ref="I41:I42" si="35">E41-B41</f>
        <v>-2707</v>
      </c>
      <c r="J41" s="50">
        <f t="shared" ref="J41:J42" si="36">IF(B41&lt;&gt;0,F41/B41,"-")</f>
        <v>-0.105</v>
      </c>
      <c r="K41" s="50">
        <f t="shared" ref="K41:K42" si="37">IF(C41&lt;&gt;0,G41/C41,"-")</f>
        <v>-1.7000000000000001E-2</v>
      </c>
      <c r="L41" s="50">
        <f t="shared" ref="L41:L42" si="38">IF(D41&lt;&gt;0,H41/D41,"-")</f>
        <v>-1.7000000000000001E-2</v>
      </c>
      <c r="M41" s="50">
        <f t="shared" ref="M41:M42" si="39">IF(B41&lt;&gt;0,I41/B41,"-")</f>
        <v>-0.13500000000000001</v>
      </c>
    </row>
    <row r="42" spans="1:13" s="16" customFormat="1" x14ac:dyDescent="0.2">
      <c r="A42" s="11" t="s">
        <v>62</v>
      </c>
      <c r="B42" s="31">
        <v>85044.1</v>
      </c>
      <c r="C42" s="32">
        <v>56808.5</v>
      </c>
      <c r="D42" s="32">
        <v>57262.400000000001</v>
      </c>
      <c r="E42" s="32">
        <v>57386.5</v>
      </c>
      <c r="F42" s="30">
        <f t="shared" si="8"/>
        <v>-28235.599999999999</v>
      </c>
      <c r="G42" s="30">
        <f t="shared" si="33"/>
        <v>453.9</v>
      </c>
      <c r="H42" s="30">
        <f t="shared" si="34"/>
        <v>124.1</v>
      </c>
      <c r="I42" s="30">
        <f t="shared" si="35"/>
        <v>-27657.599999999999</v>
      </c>
      <c r="J42" s="50">
        <f t="shared" si="36"/>
        <v>-0.33200000000000002</v>
      </c>
      <c r="K42" s="50">
        <f t="shared" si="37"/>
        <v>8.0000000000000002E-3</v>
      </c>
      <c r="L42" s="50">
        <f t="shared" si="38"/>
        <v>2E-3</v>
      </c>
      <c r="M42" s="50">
        <f t="shared" si="39"/>
        <v>-0.32500000000000001</v>
      </c>
    </row>
    <row r="43" spans="1:13" s="14" customFormat="1" ht="25.5" x14ac:dyDescent="0.2">
      <c r="A43" s="13" t="s">
        <v>37</v>
      </c>
      <c r="B43" s="34">
        <f>B44+B45</f>
        <v>56963.6</v>
      </c>
      <c r="C43" s="34">
        <f t="shared" ref="C43:F43" si="40">SUM(C44:C45)</f>
        <v>10668.2</v>
      </c>
      <c r="D43" s="34">
        <f t="shared" si="40"/>
        <v>131.80000000000001</v>
      </c>
      <c r="E43" s="34">
        <f t="shared" si="40"/>
        <v>132.80000000000001</v>
      </c>
      <c r="F43" s="27">
        <f t="shared" si="40"/>
        <v>-46295.4</v>
      </c>
      <c r="G43" s="29">
        <f t="shared" si="1"/>
        <v>-10536.4</v>
      </c>
      <c r="H43" s="29">
        <f t="shared" si="2"/>
        <v>1</v>
      </c>
      <c r="I43" s="27">
        <f t="shared" ref="I43" si="41">SUM(I44:I45)</f>
        <v>-56830.8</v>
      </c>
      <c r="J43" s="52">
        <f t="shared" si="4"/>
        <v>-0.81299999999999994</v>
      </c>
      <c r="K43" s="52">
        <f t="shared" si="5"/>
        <v>-0.98799999999999999</v>
      </c>
      <c r="L43" s="52">
        <f t="shared" si="6"/>
        <v>8.0000000000000002E-3</v>
      </c>
      <c r="M43" s="52">
        <f t="shared" si="7"/>
        <v>-0.998</v>
      </c>
    </row>
    <row r="44" spans="1:13" s="4" customFormat="1" ht="63.75" x14ac:dyDescent="0.2">
      <c r="A44" s="11" t="s">
        <v>78</v>
      </c>
      <c r="B44" s="28">
        <v>9487.2999999999993</v>
      </c>
      <c r="C44" s="25">
        <v>844.4</v>
      </c>
      <c r="D44" s="25">
        <v>131.80000000000001</v>
      </c>
      <c r="E44" s="25">
        <v>132.80000000000001</v>
      </c>
      <c r="F44" s="30">
        <f t="shared" si="8"/>
        <v>-8642.9</v>
      </c>
      <c r="G44" s="30">
        <f t="shared" si="1"/>
        <v>-712.6</v>
      </c>
      <c r="H44" s="30">
        <f t="shared" si="2"/>
        <v>1</v>
      </c>
      <c r="I44" s="30">
        <f t="shared" si="9"/>
        <v>-9354.5</v>
      </c>
      <c r="J44" s="50">
        <f t="shared" si="4"/>
        <v>-0.91100000000000003</v>
      </c>
      <c r="K44" s="50">
        <f t="shared" si="5"/>
        <v>-0.84399999999999997</v>
      </c>
      <c r="L44" s="50">
        <f t="shared" si="6"/>
        <v>8.0000000000000002E-3</v>
      </c>
      <c r="M44" s="50">
        <f t="shared" si="7"/>
        <v>-0.98599999999999999</v>
      </c>
    </row>
    <row r="45" spans="1:13" s="4" customFormat="1" ht="51" x14ac:dyDescent="0.2">
      <c r="A45" s="11" t="s">
        <v>79</v>
      </c>
      <c r="B45" s="28">
        <v>47476.3</v>
      </c>
      <c r="C45" s="25">
        <v>9823.7999999999993</v>
      </c>
      <c r="D45" s="25"/>
      <c r="E45" s="25"/>
      <c r="F45" s="30">
        <f t="shared" si="8"/>
        <v>-37652.5</v>
      </c>
      <c r="G45" s="30">
        <f t="shared" si="1"/>
        <v>-9823.7999999999993</v>
      </c>
      <c r="H45" s="30"/>
      <c r="I45" s="30">
        <f t="shared" si="9"/>
        <v>-47476.3</v>
      </c>
      <c r="J45" s="50">
        <f t="shared" si="4"/>
        <v>-0.79300000000000004</v>
      </c>
      <c r="K45" s="50">
        <f t="shared" si="5"/>
        <v>-1</v>
      </c>
      <c r="L45" s="50" t="str">
        <f t="shared" si="6"/>
        <v>-</v>
      </c>
      <c r="M45" s="50">
        <f t="shared" si="7"/>
        <v>-1</v>
      </c>
    </row>
    <row r="46" spans="1:13" s="14" customFormat="1" x14ac:dyDescent="0.2">
      <c r="A46" s="13" t="s">
        <v>38</v>
      </c>
      <c r="B46" s="27">
        <v>1881.4</v>
      </c>
      <c r="C46" s="36">
        <v>1958.9</v>
      </c>
      <c r="D46" s="36">
        <v>1974.9</v>
      </c>
      <c r="E46" s="36">
        <v>1990.9</v>
      </c>
      <c r="F46" s="29">
        <f t="shared" si="8"/>
        <v>77.5</v>
      </c>
      <c r="G46" s="29">
        <f t="shared" si="1"/>
        <v>16</v>
      </c>
      <c r="H46" s="29">
        <f t="shared" si="2"/>
        <v>16</v>
      </c>
      <c r="I46" s="29">
        <f t="shared" si="9"/>
        <v>109.5</v>
      </c>
      <c r="J46" s="52">
        <f t="shared" si="4"/>
        <v>4.1000000000000002E-2</v>
      </c>
      <c r="K46" s="52">
        <f t="shared" si="5"/>
        <v>8.0000000000000002E-3</v>
      </c>
      <c r="L46" s="52">
        <f t="shared" si="6"/>
        <v>8.0000000000000002E-3</v>
      </c>
      <c r="M46" s="52">
        <f t="shared" si="7"/>
        <v>5.8000000000000003E-2</v>
      </c>
    </row>
    <row r="47" spans="1:13" s="14" customFormat="1" x14ac:dyDescent="0.2">
      <c r="A47" s="13" t="s">
        <v>39</v>
      </c>
      <c r="B47" s="27">
        <v>635171.69999999995</v>
      </c>
      <c r="C47" s="29">
        <f>SUM(C48:C55)</f>
        <v>621038.69999999995</v>
      </c>
      <c r="D47" s="29">
        <f>SUM(D48:D55)</f>
        <v>620988.69999999995</v>
      </c>
      <c r="E47" s="29">
        <f>SUM(E48:E55)</f>
        <v>620988.69999999995</v>
      </c>
      <c r="F47" s="29">
        <f t="shared" si="8"/>
        <v>-14133</v>
      </c>
      <c r="G47" s="29">
        <f t="shared" si="1"/>
        <v>-50</v>
      </c>
      <c r="H47" s="29">
        <f t="shared" si="2"/>
        <v>0</v>
      </c>
      <c r="I47" s="29">
        <f t="shared" si="9"/>
        <v>-14183</v>
      </c>
      <c r="J47" s="52">
        <f t="shared" si="4"/>
        <v>-2.1999999999999999E-2</v>
      </c>
      <c r="K47" s="52">
        <f t="shared" si="5"/>
        <v>0</v>
      </c>
      <c r="L47" s="52">
        <f t="shared" si="6"/>
        <v>0</v>
      </c>
      <c r="M47" s="52">
        <f t="shared" si="7"/>
        <v>-2.1999999999999999E-2</v>
      </c>
    </row>
    <row r="48" spans="1:13" s="24" customFormat="1" ht="25.5" x14ac:dyDescent="0.2">
      <c r="A48" s="11" t="s">
        <v>74</v>
      </c>
      <c r="B48" s="48" t="s">
        <v>75</v>
      </c>
      <c r="C48" s="25">
        <v>30</v>
      </c>
      <c r="D48" s="25">
        <v>30</v>
      </c>
      <c r="E48" s="25">
        <v>30</v>
      </c>
      <c r="F48" s="25" t="s">
        <v>75</v>
      </c>
      <c r="G48" s="25">
        <f t="shared" si="1"/>
        <v>0</v>
      </c>
      <c r="H48" s="25">
        <f t="shared" si="2"/>
        <v>0</v>
      </c>
      <c r="I48" s="25" t="s">
        <v>75</v>
      </c>
      <c r="J48" s="66" t="s">
        <v>75</v>
      </c>
      <c r="K48" s="66">
        <f t="shared" si="5"/>
        <v>0</v>
      </c>
      <c r="L48" s="66">
        <f t="shared" si="6"/>
        <v>0</v>
      </c>
      <c r="M48" s="66" t="s">
        <v>75</v>
      </c>
    </row>
    <row r="49" spans="1:13" s="16" customFormat="1" ht="75" customHeight="1" x14ac:dyDescent="0.2">
      <c r="A49" s="22" t="s">
        <v>64</v>
      </c>
      <c r="B49" s="68" t="s">
        <v>75</v>
      </c>
      <c r="C49" s="25">
        <v>350</v>
      </c>
      <c r="D49" s="25">
        <v>300</v>
      </c>
      <c r="E49" s="25">
        <v>300</v>
      </c>
      <c r="F49" s="25" t="s">
        <v>75</v>
      </c>
      <c r="G49" s="30">
        <f t="shared" ref="G49:G55" si="42">D49-C49</f>
        <v>-50</v>
      </c>
      <c r="H49" s="30">
        <f t="shared" ref="H49:H55" si="43">E49-D49</f>
        <v>0</v>
      </c>
      <c r="I49" s="25" t="s">
        <v>75</v>
      </c>
      <c r="J49" s="66" t="s">
        <v>75</v>
      </c>
      <c r="K49" s="66">
        <f t="shared" ref="K49:K55" si="44">IF(C49&lt;&gt;0,G49/C49,"-")</f>
        <v>-0.14299999999999999</v>
      </c>
      <c r="L49" s="66">
        <f t="shared" ref="L49:L55" si="45">IF(D49&lt;&gt;0,H49/D49,"-")</f>
        <v>0</v>
      </c>
      <c r="M49" s="66" t="s">
        <v>75</v>
      </c>
    </row>
    <row r="50" spans="1:13" s="16" customFormat="1" x14ac:dyDescent="0.2">
      <c r="A50" s="22" t="s">
        <v>65</v>
      </c>
      <c r="B50" s="68" t="s">
        <v>75</v>
      </c>
      <c r="C50" s="25">
        <v>60</v>
      </c>
      <c r="D50" s="25">
        <v>60</v>
      </c>
      <c r="E50" s="25">
        <v>60</v>
      </c>
      <c r="F50" s="25" t="s">
        <v>75</v>
      </c>
      <c r="G50" s="30">
        <f t="shared" si="42"/>
        <v>0</v>
      </c>
      <c r="H50" s="30">
        <f t="shared" si="43"/>
        <v>0</v>
      </c>
      <c r="I50" s="25" t="s">
        <v>75</v>
      </c>
      <c r="J50" s="66" t="s">
        <v>75</v>
      </c>
      <c r="K50" s="66">
        <f t="shared" si="44"/>
        <v>0</v>
      </c>
      <c r="L50" s="66">
        <f t="shared" si="45"/>
        <v>0</v>
      </c>
      <c r="M50" s="66" t="s">
        <v>75</v>
      </c>
    </row>
    <row r="51" spans="1:13" s="16" customFormat="1" ht="25.5" x14ac:dyDescent="0.2">
      <c r="A51" s="22" t="s">
        <v>66</v>
      </c>
      <c r="B51" s="68" t="s">
        <v>75</v>
      </c>
      <c r="C51" s="25">
        <v>3512.2</v>
      </c>
      <c r="D51" s="25">
        <v>3512.2</v>
      </c>
      <c r="E51" s="25">
        <v>3512.2</v>
      </c>
      <c r="F51" s="25" t="s">
        <v>75</v>
      </c>
      <c r="G51" s="30">
        <f t="shared" si="42"/>
        <v>0</v>
      </c>
      <c r="H51" s="30">
        <f t="shared" si="43"/>
        <v>0</v>
      </c>
      <c r="I51" s="25" t="s">
        <v>75</v>
      </c>
      <c r="J51" s="66" t="s">
        <v>75</v>
      </c>
      <c r="K51" s="66">
        <f t="shared" si="44"/>
        <v>0</v>
      </c>
      <c r="L51" s="66">
        <f t="shared" si="45"/>
        <v>0</v>
      </c>
      <c r="M51" s="66" t="s">
        <v>75</v>
      </c>
    </row>
    <row r="52" spans="1:13" s="16" customFormat="1" ht="25.5" customHeight="1" x14ac:dyDescent="0.2">
      <c r="A52" s="22" t="s">
        <v>67</v>
      </c>
      <c r="B52" s="68" t="s">
        <v>75</v>
      </c>
      <c r="C52" s="25">
        <v>592854.5</v>
      </c>
      <c r="D52" s="25">
        <v>592854.5</v>
      </c>
      <c r="E52" s="25">
        <v>592854.5</v>
      </c>
      <c r="F52" s="25" t="s">
        <v>75</v>
      </c>
      <c r="G52" s="30">
        <f t="shared" si="42"/>
        <v>0</v>
      </c>
      <c r="H52" s="30">
        <f t="shared" si="43"/>
        <v>0</v>
      </c>
      <c r="I52" s="25" t="s">
        <v>75</v>
      </c>
      <c r="J52" s="66" t="s">
        <v>75</v>
      </c>
      <c r="K52" s="66">
        <f t="shared" si="44"/>
        <v>0</v>
      </c>
      <c r="L52" s="66">
        <f t="shared" si="45"/>
        <v>0</v>
      </c>
      <c r="M52" s="66" t="s">
        <v>75</v>
      </c>
    </row>
    <row r="53" spans="1:13" s="16" customFormat="1" ht="36.75" customHeight="1" x14ac:dyDescent="0.2">
      <c r="A53" s="22" t="s">
        <v>68</v>
      </c>
      <c r="B53" s="68" t="s">
        <v>75</v>
      </c>
      <c r="C53" s="25">
        <v>1699</v>
      </c>
      <c r="D53" s="25">
        <v>1699</v>
      </c>
      <c r="E53" s="25">
        <v>1699</v>
      </c>
      <c r="F53" s="25" t="s">
        <v>75</v>
      </c>
      <c r="G53" s="30">
        <f t="shared" si="42"/>
        <v>0</v>
      </c>
      <c r="H53" s="30">
        <f t="shared" si="43"/>
        <v>0</v>
      </c>
      <c r="I53" s="25" t="s">
        <v>75</v>
      </c>
      <c r="J53" s="66" t="s">
        <v>75</v>
      </c>
      <c r="K53" s="66">
        <f t="shared" si="44"/>
        <v>0</v>
      </c>
      <c r="L53" s="66">
        <f t="shared" si="45"/>
        <v>0</v>
      </c>
      <c r="M53" s="66" t="s">
        <v>75</v>
      </c>
    </row>
    <row r="54" spans="1:13" s="16" customFormat="1" ht="36.75" customHeight="1" x14ac:dyDescent="0.2">
      <c r="A54" s="22" t="s">
        <v>69</v>
      </c>
      <c r="B54" s="68" t="s">
        <v>75</v>
      </c>
      <c r="C54" s="25">
        <v>11000</v>
      </c>
      <c r="D54" s="25">
        <v>11000</v>
      </c>
      <c r="E54" s="25">
        <v>11000</v>
      </c>
      <c r="F54" s="25" t="s">
        <v>75</v>
      </c>
      <c r="G54" s="30">
        <f t="shared" si="42"/>
        <v>0</v>
      </c>
      <c r="H54" s="30">
        <f t="shared" si="43"/>
        <v>0</v>
      </c>
      <c r="I54" s="25" t="s">
        <v>75</v>
      </c>
      <c r="J54" s="66" t="s">
        <v>75</v>
      </c>
      <c r="K54" s="66">
        <f t="shared" si="44"/>
        <v>0</v>
      </c>
      <c r="L54" s="66">
        <f t="shared" si="45"/>
        <v>0</v>
      </c>
      <c r="M54" s="66" t="s">
        <v>75</v>
      </c>
    </row>
    <row r="55" spans="1:13" s="16" customFormat="1" ht="25.5" x14ac:dyDescent="0.2">
      <c r="A55" s="22" t="s">
        <v>70</v>
      </c>
      <c r="B55" s="68" t="s">
        <v>75</v>
      </c>
      <c r="C55" s="25">
        <v>11533</v>
      </c>
      <c r="D55" s="25">
        <v>11533</v>
      </c>
      <c r="E55" s="25">
        <v>11533</v>
      </c>
      <c r="F55" s="25" t="s">
        <v>75</v>
      </c>
      <c r="G55" s="30">
        <f t="shared" si="42"/>
        <v>0</v>
      </c>
      <c r="H55" s="30">
        <f t="shared" si="43"/>
        <v>0</v>
      </c>
      <c r="I55" s="25" t="s">
        <v>75</v>
      </c>
      <c r="J55" s="66" t="s">
        <v>75</v>
      </c>
      <c r="K55" s="66">
        <f t="shared" si="44"/>
        <v>0</v>
      </c>
      <c r="L55" s="66">
        <f t="shared" si="45"/>
        <v>0</v>
      </c>
      <c r="M55" s="66" t="s">
        <v>75</v>
      </c>
    </row>
    <row r="56" spans="1:13" s="14" customFormat="1" ht="17.25" customHeight="1" x14ac:dyDescent="0.2">
      <c r="A56" s="15" t="s">
        <v>7</v>
      </c>
      <c r="B56" s="55">
        <v>1</v>
      </c>
      <c r="C56" s="56">
        <v>1</v>
      </c>
      <c r="D56" s="29">
        <v>1</v>
      </c>
      <c r="E56" s="29">
        <v>1</v>
      </c>
      <c r="F56" s="29">
        <f t="shared" si="8"/>
        <v>0</v>
      </c>
      <c r="G56" s="29">
        <f t="shared" si="1"/>
        <v>0</v>
      </c>
      <c r="H56" s="29">
        <f t="shared" si="2"/>
        <v>0</v>
      </c>
      <c r="I56" s="29">
        <f t="shared" si="9"/>
        <v>0</v>
      </c>
      <c r="J56" s="52">
        <f t="shared" si="4"/>
        <v>0</v>
      </c>
      <c r="K56" s="57">
        <f t="shared" si="5"/>
        <v>0</v>
      </c>
      <c r="L56" s="58">
        <f t="shared" si="6"/>
        <v>0</v>
      </c>
      <c r="M56" s="52">
        <f t="shared" si="7"/>
        <v>0</v>
      </c>
    </row>
    <row r="57" spans="1:13" s="7" customFormat="1" x14ac:dyDescent="0.2">
      <c r="A57" s="10" t="s">
        <v>43</v>
      </c>
      <c r="B57" s="59">
        <f>B58+B59+B61+B62+B63+B64</f>
        <v>14920129.4</v>
      </c>
      <c r="C57" s="59">
        <f>C58+C59+C61+C62+C63+C64</f>
        <v>10860533.4</v>
      </c>
      <c r="D57" s="59">
        <f>D58+D59+D61+D62+D63+D64</f>
        <v>9766062.5999999996</v>
      </c>
      <c r="E57" s="59">
        <f>E58+E59+E61+E62+E63+E64</f>
        <v>8804456.0999999996</v>
      </c>
      <c r="F57" s="60">
        <f>C57-B57</f>
        <v>-4059596</v>
      </c>
      <c r="G57" s="59">
        <f>G58+G59+G61+G62+G63+G64</f>
        <v>-1094470.8</v>
      </c>
      <c r="H57" s="59">
        <f>H58+H59+H61+H62+H63+H64</f>
        <v>-961606.5</v>
      </c>
      <c r="I57" s="59">
        <f>I58+I59+I61+I62+I63+I64</f>
        <v>-6115673.2999999998</v>
      </c>
      <c r="J57" s="54">
        <f t="shared" si="4"/>
        <v>-0.27200000000000002</v>
      </c>
      <c r="K57" s="54">
        <f t="shared" si="5"/>
        <v>-0.10100000000000001</v>
      </c>
      <c r="L57" s="54">
        <f t="shared" si="6"/>
        <v>-9.8000000000000004E-2</v>
      </c>
      <c r="M57" s="54">
        <f t="shared" si="7"/>
        <v>-0.41</v>
      </c>
    </row>
    <row r="58" spans="1:13" s="18" customFormat="1" ht="27.75" customHeight="1" x14ac:dyDescent="0.2">
      <c r="A58" s="17" t="s">
        <v>44</v>
      </c>
      <c r="B58" s="61">
        <v>14633085.300000001</v>
      </c>
      <c r="C58" s="61">
        <v>10718468.199999999</v>
      </c>
      <c r="D58" s="61">
        <v>9623997.4000000004</v>
      </c>
      <c r="E58" s="61">
        <v>8662390.9000000004</v>
      </c>
      <c r="F58" s="62">
        <f t="shared" ref="F57:F58" si="46">C58-B58</f>
        <v>-3914617.1</v>
      </c>
      <c r="G58" s="62">
        <f t="shared" ref="G58" si="47">D58-C58</f>
        <v>-1094470.8</v>
      </c>
      <c r="H58" s="62">
        <f t="shared" ref="H58" si="48">E58-D58</f>
        <v>-961606.5</v>
      </c>
      <c r="I58" s="62">
        <f t="shared" si="9"/>
        <v>-5970694.4000000004</v>
      </c>
      <c r="J58" s="63">
        <f t="shared" si="4"/>
        <v>-0.26800000000000002</v>
      </c>
      <c r="K58" s="63">
        <f t="shared" si="5"/>
        <v>-0.10199999999999999</v>
      </c>
      <c r="L58" s="63">
        <f t="shared" si="6"/>
        <v>-0.1</v>
      </c>
      <c r="M58" s="63">
        <f t="shared" si="7"/>
        <v>-0.40799999999999997</v>
      </c>
    </row>
    <row r="59" spans="1:13" s="18" customFormat="1" ht="28.5" customHeight="1" x14ac:dyDescent="0.2">
      <c r="A59" s="19" t="s">
        <v>9</v>
      </c>
      <c r="B59" s="64">
        <v>27534.1</v>
      </c>
      <c r="C59" s="64">
        <f>C60</f>
        <v>8930</v>
      </c>
      <c r="D59" s="64">
        <f>D60</f>
        <v>8930</v>
      </c>
      <c r="E59" s="64">
        <f>E60</f>
        <v>8930</v>
      </c>
      <c r="F59" s="62">
        <f t="shared" si="8"/>
        <v>-18604.099999999999</v>
      </c>
      <c r="G59" s="62">
        <f t="shared" si="1"/>
        <v>0</v>
      </c>
      <c r="H59" s="62">
        <f t="shared" si="2"/>
        <v>0</v>
      </c>
      <c r="I59" s="62">
        <f t="shared" si="9"/>
        <v>-18604.099999999999</v>
      </c>
      <c r="J59" s="63">
        <f t="shared" si="4"/>
        <v>-0.67600000000000005</v>
      </c>
      <c r="K59" s="63">
        <f t="shared" si="5"/>
        <v>0</v>
      </c>
      <c r="L59" s="63">
        <f t="shared" si="6"/>
        <v>0</v>
      </c>
      <c r="M59" s="63">
        <f t="shared" si="7"/>
        <v>-0.67600000000000005</v>
      </c>
    </row>
    <row r="60" spans="1:13" s="23" customFormat="1" ht="28.5" customHeight="1" x14ac:dyDescent="0.2">
      <c r="A60" s="67" t="s">
        <v>71</v>
      </c>
      <c r="B60" s="68" t="s">
        <v>75</v>
      </c>
      <c r="C60" s="48">
        <v>8930</v>
      </c>
      <c r="D60" s="48">
        <v>8930</v>
      </c>
      <c r="E60" s="48">
        <v>8930</v>
      </c>
      <c r="F60" s="25"/>
      <c r="G60" s="25">
        <f t="shared" si="1"/>
        <v>0</v>
      </c>
      <c r="H60" s="25">
        <f t="shared" si="2"/>
        <v>0</v>
      </c>
      <c r="I60" s="25" t="s">
        <v>75</v>
      </c>
      <c r="J60" s="66" t="s">
        <v>75</v>
      </c>
      <c r="K60" s="66">
        <f t="shared" si="5"/>
        <v>0</v>
      </c>
      <c r="L60" s="66">
        <f t="shared" si="6"/>
        <v>0</v>
      </c>
      <c r="M60" s="66" t="s">
        <v>75</v>
      </c>
    </row>
    <row r="61" spans="1:13" s="18" customFormat="1" ht="25.5" x14ac:dyDescent="0.2">
      <c r="A61" s="19" t="s">
        <v>54</v>
      </c>
      <c r="B61" s="64">
        <v>15242.8</v>
      </c>
      <c r="C61" s="64"/>
      <c r="D61" s="64"/>
      <c r="E61" s="64"/>
      <c r="F61" s="62">
        <f t="shared" si="8"/>
        <v>-15242.8</v>
      </c>
      <c r="G61" s="62">
        <f t="shared" si="1"/>
        <v>0</v>
      </c>
      <c r="H61" s="62">
        <f t="shared" si="2"/>
        <v>0</v>
      </c>
      <c r="I61" s="62">
        <f t="shared" si="9"/>
        <v>-15242.8</v>
      </c>
      <c r="J61" s="63">
        <f t="shared" si="4"/>
        <v>-1</v>
      </c>
      <c r="K61" s="63" t="str">
        <f t="shared" si="5"/>
        <v>-</v>
      </c>
      <c r="L61" s="63" t="str">
        <f t="shared" si="6"/>
        <v>-</v>
      </c>
      <c r="M61" s="63">
        <f t="shared" si="7"/>
        <v>-1</v>
      </c>
    </row>
    <row r="62" spans="1:13" s="18" customFormat="1" x14ac:dyDescent="0.2">
      <c r="A62" s="19" t="s">
        <v>55</v>
      </c>
      <c r="B62" s="64">
        <v>142548.79999999999</v>
      </c>
      <c r="C62" s="64">
        <v>133135.20000000001</v>
      </c>
      <c r="D62" s="64">
        <v>133135.20000000001</v>
      </c>
      <c r="E62" s="64">
        <v>133135.20000000001</v>
      </c>
      <c r="F62" s="62">
        <f t="shared" si="8"/>
        <v>-9413.6</v>
      </c>
      <c r="G62" s="62">
        <f t="shared" si="1"/>
        <v>0</v>
      </c>
      <c r="H62" s="62">
        <f t="shared" si="2"/>
        <v>0</v>
      </c>
      <c r="I62" s="62">
        <f t="shared" si="9"/>
        <v>-9413.6</v>
      </c>
      <c r="J62" s="63">
        <f t="shared" si="4"/>
        <v>-6.6000000000000003E-2</v>
      </c>
      <c r="K62" s="63">
        <f t="shared" si="5"/>
        <v>0</v>
      </c>
      <c r="L62" s="63">
        <f t="shared" si="6"/>
        <v>0</v>
      </c>
      <c r="M62" s="63">
        <f t="shared" si="7"/>
        <v>-6.6000000000000003E-2</v>
      </c>
    </row>
    <row r="63" spans="1:13" s="18" customFormat="1" ht="51" x14ac:dyDescent="0.2">
      <c r="A63" s="19" t="s">
        <v>53</v>
      </c>
      <c r="B63" s="64">
        <v>145866.79999999999</v>
      </c>
      <c r="C63" s="64"/>
      <c r="D63" s="64"/>
      <c r="E63" s="64"/>
      <c r="F63" s="62">
        <f t="shared" si="8"/>
        <v>-145866.79999999999</v>
      </c>
      <c r="G63" s="62">
        <f t="shared" si="1"/>
        <v>0</v>
      </c>
      <c r="H63" s="62">
        <f t="shared" si="2"/>
        <v>0</v>
      </c>
      <c r="I63" s="62">
        <f t="shared" si="9"/>
        <v>-145866.79999999999</v>
      </c>
      <c r="J63" s="63">
        <f t="shared" si="4"/>
        <v>-1</v>
      </c>
      <c r="K63" s="63" t="str">
        <f t="shared" si="5"/>
        <v>-</v>
      </c>
      <c r="L63" s="63" t="str">
        <f t="shared" si="6"/>
        <v>-</v>
      </c>
      <c r="M63" s="63">
        <f t="shared" si="7"/>
        <v>-1</v>
      </c>
    </row>
    <row r="64" spans="1:13" s="18" customFormat="1" ht="38.25" x14ac:dyDescent="0.2">
      <c r="A64" s="19" t="s">
        <v>8</v>
      </c>
      <c r="B64" s="64">
        <v>-44148.4</v>
      </c>
      <c r="C64" s="64"/>
      <c r="D64" s="64"/>
      <c r="E64" s="64"/>
      <c r="F64" s="62">
        <f t="shared" si="8"/>
        <v>44148.4</v>
      </c>
      <c r="G64" s="62">
        <f t="shared" si="1"/>
        <v>0</v>
      </c>
      <c r="H64" s="62">
        <f t="shared" si="2"/>
        <v>0</v>
      </c>
      <c r="I64" s="62">
        <f t="shared" si="9"/>
        <v>44148.4</v>
      </c>
      <c r="J64" s="63">
        <f t="shared" si="4"/>
        <v>-1</v>
      </c>
      <c r="K64" s="63" t="str">
        <f t="shared" si="5"/>
        <v>-</v>
      </c>
      <c r="L64" s="63" t="str">
        <f t="shared" si="6"/>
        <v>-</v>
      </c>
      <c r="M64" s="63">
        <f t="shared" si="7"/>
        <v>-1</v>
      </c>
    </row>
    <row r="65" spans="1:13" s="7" customFormat="1" x14ac:dyDescent="0.2">
      <c r="A65" s="12" t="s">
        <v>30</v>
      </c>
      <c r="B65" s="65">
        <f>B8+B57</f>
        <v>70399324</v>
      </c>
      <c r="C65" s="65">
        <f>C8+C57</f>
        <v>68117967.900000006</v>
      </c>
      <c r="D65" s="65">
        <f>D8+D57</f>
        <v>69702884</v>
      </c>
      <c r="E65" s="65">
        <f>E8+E57</f>
        <v>73063386.299999997</v>
      </c>
      <c r="F65" s="65">
        <f>F8+F57</f>
        <v>-2281356.1</v>
      </c>
      <c r="G65" s="65">
        <f>G8+G57</f>
        <v>1584916.1</v>
      </c>
      <c r="H65" s="65">
        <f>H8+H57</f>
        <v>3360502.3</v>
      </c>
      <c r="I65" s="65">
        <f>I8+I57</f>
        <v>2664062.2999999998</v>
      </c>
      <c r="J65" s="54">
        <f t="shared" si="4"/>
        <v>-3.2000000000000001E-2</v>
      </c>
      <c r="K65" s="54">
        <f t="shared" si="5"/>
        <v>2.3E-2</v>
      </c>
      <c r="L65" s="54">
        <f t="shared" si="6"/>
        <v>4.8000000000000001E-2</v>
      </c>
      <c r="M65" s="54">
        <f t="shared" si="7"/>
        <v>3.7999999999999999E-2</v>
      </c>
    </row>
    <row r="66" spans="1:13" ht="18.75" x14ac:dyDescent="0.2">
      <c r="A66" s="2"/>
      <c r="B66" s="2"/>
      <c r="C66" s="3"/>
      <c r="D66" s="3"/>
      <c r="E66" s="3"/>
    </row>
  </sheetData>
  <sheetProtection formatCells="0" formatColumns="0" formatRows="0" deleteColumns="0" deleteRows="0"/>
  <mergeCells count="14">
    <mergeCell ref="A1:M1"/>
    <mergeCell ref="J4:M4"/>
    <mergeCell ref="J5:L5"/>
    <mergeCell ref="M5:M6"/>
    <mergeCell ref="A4:A6"/>
    <mergeCell ref="B4:B6"/>
    <mergeCell ref="C4:C6"/>
    <mergeCell ref="D4:D6"/>
    <mergeCell ref="E4:E6"/>
    <mergeCell ref="F4:I4"/>
    <mergeCell ref="F5:H5"/>
    <mergeCell ref="I5:I6"/>
    <mergeCell ref="A2:M2"/>
    <mergeCell ref="A3:M3"/>
  </mergeCells>
  <phoneticPr fontId="6" type="noConversion"/>
  <printOptions horizontalCentered="1"/>
  <pageMargins left="0.27559055118110237" right="0.27559055118110237" top="0.39370078740157483" bottom="0.39370078740157483" header="0.19685039370078741" footer="0.11811023622047245"/>
  <pageSetup paperSize="9" scale="79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обл2010-2012 (2)</vt:lpstr>
      <vt:lpstr>'обл2010-2012 (2)'!Заголовки_для_печати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Козионова</dc:creator>
  <cp:lastModifiedBy>Наумова Татьяна Ивановна</cp:lastModifiedBy>
  <cp:lastPrinted>2018-11-05T10:43:43Z</cp:lastPrinted>
  <dcterms:created xsi:type="dcterms:W3CDTF">2009-10-03T06:04:10Z</dcterms:created>
  <dcterms:modified xsi:type="dcterms:W3CDTF">2018-11-05T10:44:56Z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